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30" windowWidth="11100" windowHeight="9765" activeTab="1"/>
  </bookViews>
  <sheets>
    <sheet name="Liquide middelen" sheetId="1" r:id="rId1"/>
    <sheet name="Exploitatie overzicht" sheetId="7" r:id="rId2"/>
  </sheets>
  <definedNames>
    <definedName name="_xlnm.Print_Area" localSheetId="0">'Liquide middelen'!$A$1:$AO$149</definedName>
  </definedNames>
  <calcPr calcId="145621"/>
</workbook>
</file>

<file path=xl/calcChain.xml><?xml version="1.0" encoding="utf-8"?>
<calcChain xmlns="http://schemas.openxmlformats.org/spreadsheetml/2006/main">
  <c r="AV73" i="1" l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63" i="1" l="1"/>
  <c r="AV74" i="1"/>
  <c r="AV57" i="1"/>
  <c r="AV58" i="1"/>
  <c r="AV59" i="1"/>
  <c r="AV60" i="1"/>
  <c r="AV61" i="1"/>
  <c r="AV62" i="1"/>
  <c r="AV64" i="1"/>
  <c r="AV65" i="1"/>
  <c r="AV66" i="1"/>
  <c r="AV67" i="1"/>
  <c r="AV68" i="1"/>
  <c r="AV69" i="1"/>
  <c r="AV70" i="1"/>
  <c r="AV71" i="1"/>
  <c r="AV72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30" i="1" l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7" i="1"/>
  <c r="AV8" i="1"/>
  <c r="AV9" i="1"/>
  <c r="AV10" i="1"/>
  <c r="AV11" i="1"/>
  <c r="AV12" i="1"/>
  <c r="AV13" i="1"/>
  <c r="A99" i="7" l="1"/>
  <c r="AV94" i="1" l="1"/>
  <c r="AV95" i="1"/>
  <c r="E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N153" i="1" s="1"/>
  <c r="AO109" i="1"/>
  <c r="AP109" i="1"/>
  <c r="AQ109" i="1"/>
  <c r="AR109" i="1"/>
  <c r="AS109" i="1"/>
  <c r="AT109" i="1"/>
  <c r="A111" i="1"/>
  <c r="E132" i="1"/>
  <c r="G132" i="1"/>
  <c r="H132" i="1"/>
  <c r="I132" i="1"/>
  <c r="J132" i="1"/>
  <c r="A135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O138" i="1"/>
  <c r="AP138" i="1"/>
  <c r="AQ138" i="1"/>
  <c r="AR138" i="1"/>
  <c r="AS138" i="1"/>
  <c r="AT138" i="1"/>
  <c r="AV139" i="1"/>
  <c r="AV140" i="1"/>
  <c r="AV141" i="1"/>
  <c r="AV142" i="1"/>
  <c r="AV143" i="1"/>
  <c r="AV144" i="1"/>
  <c r="AV145" i="1"/>
  <c r="AV146" i="1"/>
  <c r="AV147" i="1"/>
  <c r="AV148" i="1"/>
  <c r="E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O149" i="1"/>
  <c r="AP149" i="1"/>
  <c r="AQ149" i="1"/>
  <c r="AR149" i="1"/>
  <c r="AS149" i="1"/>
  <c r="AT149" i="1"/>
  <c r="E172" i="1"/>
  <c r="G172" i="1"/>
  <c r="H172" i="1"/>
  <c r="I172" i="1"/>
  <c r="J172" i="1"/>
  <c r="Y153" i="1" l="1"/>
  <c r="AR153" i="1"/>
  <c r="M153" i="1"/>
  <c r="AT153" i="1"/>
  <c r="AI153" i="1"/>
  <c r="C117" i="7" s="1"/>
  <c r="AE153" i="1"/>
  <c r="AA153" i="1"/>
  <c r="W153" i="1"/>
  <c r="O153" i="1"/>
  <c r="AK153" i="1"/>
  <c r="C119" i="7" s="1"/>
  <c r="AG153" i="1"/>
  <c r="AC153" i="1"/>
  <c r="U153" i="1"/>
  <c r="Q153" i="1"/>
  <c r="I151" i="1"/>
  <c r="S153" i="1"/>
  <c r="K153" i="1"/>
  <c r="I174" i="1"/>
  <c r="E134" i="1"/>
  <c r="AP153" i="1"/>
  <c r="AL153" i="1"/>
  <c r="C120" i="7" s="1"/>
  <c r="AH153" i="1"/>
  <c r="AD153" i="1"/>
  <c r="Z153" i="1"/>
  <c r="V153" i="1"/>
  <c r="R153" i="1"/>
  <c r="N153" i="1"/>
  <c r="J153" i="1"/>
  <c r="AV149" i="1"/>
  <c r="E151" i="1" s="1"/>
  <c r="AQ153" i="1"/>
  <c r="AM153" i="1"/>
  <c r="C121" i="7" s="1"/>
  <c r="AV109" i="1"/>
  <c r="AS153" i="1"/>
  <c r="AO153" i="1"/>
  <c r="AJ153" i="1"/>
  <c r="C118" i="7" s="1"/>
  <c r="AF153" i="1"/>
  <c r="AB153" i="1"/>
  <c r="C122" i="7" s="1"/>
  <c r="X153" i="1"/>
  <c r="T153" i="1"/>
  <c r="P153" i="1"/>
  <c r="L153" i="1"/>
  <c r="H153" i="1"/>
  <c r="AU109" i="1"/>
  <c r="I153" i="1"/>
  <c r="G153" i="1"/>
  <c r="G44" i="7"/>
  <c r="G48" i="7" s="1"/>
  <c r="A108" i="7" l="1"/>
  <c r="E153" i="1" l="1"/>
  <c r="G134" i="7"/>
  <c r="G18" i="7" s="1"/>
  <c r="G124" i="7"/>
  <c r="G16" i="7" s="1"/>
  <c r="G101" i="7"/>
  <c r="G14" i="7" s="1"/>
  <c r="G87" i="7"/>
  <c r="G12" i="7" s="1"/>
  <c r="G21" i="7"/>
  <c r="G25" i="7" l="1"/>
  <c r="E124" i="7"/>
  <c r="E16" i="7" s="1"/>
  <c r="E101" i="7" l="1"/>
  <c r="E14" i="7" s="1"/>
  <c r="A119" i="7" l="1"/>
  <c r="E21" i="7" l="1"/>
  <c r="E134" i="7" l="1"/>
  <c r="A139" i="7" l="1"/>
  <c r="A138" i="7"/>
  <c r="A133" i="7"/>
  <c r="A132" i="7"/>
  <c r="A131" i="7"/>
  <c r="A109" i="7"/>
  <c r="A117" i="7"/>
  <c r="A116" i="7"/>
  <c r="A115" i="7"/>
  <c r="A114" i="7"/>
  <c r="A111" i="7"/>
  <c r="A110" i="7"/>
  <c r="A97" i="7"/>
  <c r="A96" i="7"/>
  <c r="A95" i="7"/>
  <c r="A85" i="7"/>
  <c r="A84" i="7"/>
  <c r="A83" i="7"/>
  <c r="A82" i="7"/>
  <c r="A81" i="7"/>
  <c r="A80" i="7"/>
  <c r="A67" i="7"/>
  <c r="A66" i="7"/>
  <c r="A65" i="7"/>
  <c r="A64" i="7"/>
  <c r="A63" i="7"/>
  <c r="C132" i="7" l="1"/>
  <c r="C86" i="7"/>
  <c r="C66" i="7"/>
  <c r="C131" i="7" l="1"/>
  <c r="C134" i="7" s="1"/>
  <c r="C109" i="7"/>
  <c r="C110" i="7"/>
  <c r="C63" i="7" l="1"/>
  <c r="C64" i="7"/>
  <c r="C95" i="7"/>
  <c r="C99" i="7"/>
  <c r="C113" i="7"/>
  <c r="C114" i="7"/>
  <c r="C116" i="7"/>
  <c r="C80" i="7"/>
  <c r="E87" i="7"/>
  <c r="E18" i="7"/>
  <c r="E70" i="7"/>
  <c r="C111" i="7" l="1"/>
  <c r="C97" i="7"/>
  <c r="C85" i="7"/>
  <c r="E12" i="7"/>
  <c r="E25" i="7" s="1"/>
  <c r="C139" i="7"/>
  <c r="C21" i="7" s="1"/>
  <c r="C96" i="7"/>
  <c r="C83" i="7"/>
  <c r="C115" i="7"/>
  <c r="C84" i="7"/>
  <c r="C81" i="7"/>
  <c r="C112" i="7"/>
  <c r="C101" i="7" l="1"/>
  <c r="C14" i="7" s="1"/>
  <c r="C82" i="7"/>
  <c r="C87" i="7" s="1"/>
  <c r="C65" i="7"/>
  <c r="C138" i="7"/>
  <c r="C140" i="7" s="1"/>
  <c r="C67" i="7"/>
  <c r="C108" i="7"/>
  <c r="C124" i="7" s="1"/>
  <c r="C16" i="7" l="1"/>
  <c r="C70" i="7"/>
  <c r="C12" i="7"/>
  <c r="C18" i="7" l="1"/>
  <c r="C25" i="7" l="1"/>
</calcChain>
</file>

<file path=xl/sharedStrings.xml><?xml version="1.0" encoding="utf-8"?>
<sst xmlns="http://schemas.openxmlformats.org/spreadsheetml/2006/main" count="298" uniqueCount="158">
  <si>
    <t>Totaal</t>
  </si>
  <si>
    <t>Kruisp.</t>
  </si>
  <si>
    <t>Saldo</t>
  </si>
  <si>
    <t xml:space="preserve"> Bedrag</t>
  </si>
  <si>
    <t>Omschrijv.</t>
  </si>
  <si>
    <t>Kas</t>
  </si>
  <si>
    <t>Bankkosten</t>
  </si>
  <si>
    <t>Afschrift</t>
  </si>
  <si>
    <t>Datum afschrift</t>
  </si>
  <si>
    <t>Datum afschrijving</t>
  </si>
  <si>
    <t>Boekingsnummer</t>
  </si>
  <si>
    <t>Advertenties</t>
  </si>
  <si>
    <t>Controle</t>
  </si>
  <si>
    <t>Bank: Rekeningnummer 36.26.41.0889</t>
  </si>
  <si>
    <t>Bank: Rekeningnummer 16.99.06.116</t>
  </si>
  <si>
    <t xml:space="preserve">Datum </t>
  </si>
  <si>
    <t>Werkelijk</t>
  </si>
  <si>
    <t>Algemene kosten</t>
  </si>
  <si>
    <t>Communicatiekosten</t>
  </si>
  <si>
    <t>Activiteiten</t>
  </si>
  <si>
    <t>Afloop kruisposten</t>
  </si>
  <si>
    <t>Rente</t>
  </si>
  <si>
    <t>LASTEN</t>
  </si>
  <si>
    <t>Eigen vermogen</t>
  </si>
  <si>
    <t>Stand</t>
  </si>
  <si>
    <t>Resultaat</t>
  </si>
  <si>
    <t>bestemming</t>
  </si>
  <si>
    <t>€</t>
  </si>
  <si>
    <t>Opbrengsten:</t>
  </si>
  <si>
    <t>Lasten:</t>
  </si>
  <si>
    <t>Vergaderkosten</t>
  </si>
  <si>
    <t>Contributies/abonnementen</t>
  </si>
  <si>
    <t>Representatiekosten</t>
  </si>
  <si>
    <t>Kantoorkosten</t>
  </si>
  <si>
    <t>Totaal Lasten</t>
  </si>
  <si>
    <t>Begroting</t>
  </si>
  <si>
    <t>Projecten</t>
  </si>
  <si>
    <t>Kruisposten</t>
  </si>
  <si>
    <t>Uitgave Wijkblad</t>
  </si>
  <si>
    <t>Bezorgkosten wijkblad</t>
  </si>
  <si>
    <t>Activiteiten vrijwilligers</t>
  </si>
  <si>
    <t>Huisvestingskosten</t>
  </si>
  <si>
    <t>Rosarium</t>
  </si>
  <si>
    <t>Vooruitontvangen bedragen</t>
  </si>
  <si>
    <t>Omschrijving</t>
  </si>
  <si>
    <t>Subsidies Rosarium</t>
  </si>
  <si>
    <t>Kinderconferentie</t>
  </si>
  <si>
    <t>Bank: Rekeningnummer 3462.249.339 Rosarium</t>
  </si>
  <si>
    <t>Subsidie gemeente</t>
  </si>
  <si>
    <t>Website</t>
  </si>
  <si>
    <t>Communicatie</t>
  </si>
  <si>
    <t>Baten</t>
  </si>
  <si>
    <t>C Divers</t>
  </si>
  <si>
    <t>Overige baten</t>
  </si>
  <si>
    <t>Onvoorzien</t>
  </si>
  <si>
    <t>Verloop Rosariumrekening</t>
  </si>
  <si>
    <t>Beginbal.overloop 2014</t>
  </si>
  <si>
    <t>Koningsdag</t>
  </si>
  <si>
    <t>Rosariumconcert</t>
  </si>
  <si>
    <t>Spek/Ei-ontbijt</t>
  </si>
  <si>
    <t>activiteiten alg. en derden</t>
  </si>
  <si>
    <t>Rommelmarkt</t>
  </si>
  <si>
    <t>Buurtkoor</t>
  </si>
  <si>
    <t>Kerstparade</t>
  </si>
  <si>
    <t>saldo</t>
  </si>
  <si>
    <t>van bank (donatie Urban Ads)</t>
  </si>
  <si>
    <t>opname ivm paden</t>
  </si>
  <si>
    <t>correctie van spaarrekening</t>
  </si>
  <si>
    <t>Beginbal.overloop 2018</t>
  </si>
  <si>
    <t>Vergaderkosten en diversen kosten</t>
  </si>
  <si>
    <t>Diverse</t>
  </si>
  <si>
    <t>Bezorgkosten wijkblad, flyers</t>
  </si>
  <si>
    <t>Informatieavonden</t>
  </si>
  <si>
    <t>Diversen</t>
  </si>
  <si>
    <t>Project Leefomgeving</t>
  </si>
  <si>
    <t>Bekkerbios</t>
  </si>
  <si>
    <t>Beweegmarkt</t>
  </si>
  <si>
    <t>Netwerkbijeenkomst</t>
  </si>
  <si>
    <t>Buurtdiner</t>
  </si>
  <si>
    <t xml:space="preserve">1  Toelichting op de resultatenrekening </t>
  </si>
  <si>
    <t xml:space="preserve">Lopende bankrekening </t>
  </si>
  <si>
    <t>NL33RABO0169906116</t>
  </si>
  <si>
    <t>Spaarekening</t>
  </si>
  <si>
    <t>Totaal:</t>
  </si>
  <si>
    <t>NL07 RABO 3626410889</t>
  </si>
  <si>
    <t>Advertentieinkomsten</t>
  </si>
  <si>
    <t xml:space="preserve">                                                        </t>
  </si>
  <si>
    <t>##</t>
  </si>
  <si>
    <t>Beginsaldo</t>
  </si>
  <si>
    <t>cadeau eugene</t>
  </si>
  <si>
    <t>bijdrage groen</t>
  </si>
  <si>
    <t>bijdrage gemeente</t>
  </si>
  <si>
    <t>naar spaarrekening</t>
  </si>
  <si>
    <t>bankkosten</t>
  </si>
  <si>
    <t>Hosting</t>
  </si>
  <si>
    <t>Printen</t>
  </si>
  <si>
    <t>Opmaak wijkblad</t>
  </si>
  <si>
    <t>Brievenbusstickers</t>
  </si>
  <si>
    <t>BHV Competent</t>
  </si>
  <si>
    <t xml:space="preserve">              </t>
  </si>
  <si>
    <t xml:space="preserve">          </t>
  </si>
  <si>
    <t xml:space="preserve">         </t>
  </si>
  <si>
    <t xml:space="preserve">            </t>
  </si>
  <si>
    <t>Bezorgkosten</t>
  </si>
  <si>
    <t>Vergoeding voorzitter</t>
  </si>
  <si>
    <t>Handschoenen</t>
  </si>
  <si>
    <t>Opruimactie</t>
  </si>
  <si>
    <t>Advertentie</t>
  </si>
  <si>
    <t>Boekenbon</t>
  </si>
  <si>
    <t>Bioscoopbon</t>
  </si>
  <si>
    <t>Ijssalon</t>
  </si>
  <si>
    <t>Opschoonactie groen</t>
  </si>
  <si>
    <t xml:space="preserve">                                          </t>
  </si>
  <si>
    <t>Retour inzake bakfiets</t>
  </si>
  <si>
    <t>Burendag</t>
  </si>
  <si>
    <t>Wijkblad redactie</t>
  </si>
  <si>
    <t>Declar Velzen</t>
  </si>
  <si>
    <t>IVN Huur</t>
  </si>
  <si>
    <t>Printworld</t>
  </si>
  <si>
    <t>Sohosted</t>
  </si>
  <si>
    <t>Jannek Vlaming</t>
  </si>
  <si>
    <t>Bezorger</t>
  </si>
  <si>
    <t>Decl Stok</t>
  </si>
  <si>
    <t>Jeu de boule</t>
  </si>
  <si>
    <t>jeu de Boule</t>
  </si>
  <si>
    <t>Jeu de Boule</t>
  </si>
  <si>
    <t>Redactie wijkblad</t>
  </si>
  <si>
    <t>advertentie</t>
  </si>
  <si>
    <t>RKSV Bekkerveld</t>
  </si>
  <si>
    <t>Decl velzen</t>
  </si>
  <si>
    <t>Dropbox</t>
  </si>
  <si>
    <t>J Vlaming</t>
  </si>
  <si>
    <t>Van spaarrekening</t>
  </si>
  <si>
    <t>Boeketje</t>
  </si>
  <si>
    <t>Gift</t>
  </si>
  <si>
    <t>2   Resultatenrekening tm 31 december 2021</t>
  </si>
  <si>
    <t>Lus-thuis</t>
  </si>
  <si>
    <t>Tarcisius en lus</t>
  </si>
  <si>
    <t>kastje buurtpunt</t>
  </si>
  <si>
    <t>Burenhulp/Buurtpunt</t>
  </si>
  <si>
    <t>van spaarrekening</t>
  </si>
  <si>
    <t>buurtpunt soep</t>
  </si>
  <si>
    <t>boekenbon</t>
  </si>
  <si>
    <t>vergoeding a.vos</t>
  </si>
  <si>
    <t>Hagendoren</t>
  </si>
  <si>
    <t>Van bank</t>
  </si>
  <si>
    <t>huur ivn</t>
  </si>
  <si>
    <t>print inkt</t>
  </si>
  <si>
    <t>aed vergoeding</t>
  </si>
  <si>
    <t>bezorgkosten</t>
  </si>
  <si>
    <t>kerstbroden</t>
  </si>
  <si>
    <t>Kleding rosarium</t>
  </si>
  <si>
    <t>Eindstand per 31-12-2021</t>
  </si>
  <si>
    <t>1-1-2021</t>
  </si>
  <si>
    <t>Daarnaast is er nog 7000 euro over gelabeld ivm het waterpunt in het rosarium</t>
  </si>
  <si>
    <t>Buurtbus</t>
  </si>
  <si>
    <t>Buurtpunt/ buurtbus</t>
  </si>
  <si>
    <t>Flyers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</si>
</sst>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* #,##0_-;_-* #,##0\-;_-* &quot;-&quot;_-;_-@_-"/>
    <numFmt numFmtId="165" formatCode="_-* #,##0.00_-;_-* #,##0.00\-;_-* &quot;-&quot;??_-;_-@_-"/>
    <numFmt numFmtId="166" formatCode="dd/mm/yyyy"/>
    <numFmt numFmtId="167" formatCode="_ * #,##0_ ;_ * \-#,##0_ ;_ * &quot;-&quot;??_ ;_ @_ "/>
    <numFmt numFmtId="168" formatCode="#,##0_ ;\-#,##0\ "/>
    <numFmt numFmtId="169" formatCode="#,##0.00_ ;\-#,##0.00\ "/>
  </numFmts>
  <fonts count="19" x14ac:knownFonts="1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1" fillId="0" borderId="0"/>
  </cellStyleXfs>
  <cellXfs count="194"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vertical="top" wrapText="1"/>
    </xf>
    <xf numFmtId="0" fontId="3" fillId="0" borderId="0" xfId="0" applyFont="1"/>
    <xf numFmtId="4" fontId="2" fillId="0" borderId="2" xfId="0" applyNumberFormat="1" applyFont="1" applyBorder="1" applyAlignment="1">
      <alignment vertical="top" wrapText="1"/>
    </xf>
    <xf numFmtId="4" fontId="3" fillId="0" borderId="2" xfId="0" applyNumberFormat="1" applyFont="1" applyBorder="1" applyAlignment="1">
      <alignment vertical="top" wrapText="1"/>
    </xf>
    <xf numFmtId="166" fontId="2" fillId="0" borderId="3" xfId="0" applyNumberFormat="1" applyFont="1" applyBorder="1" applyAlignment="1">
      <alignment vertical="top" wrapText="1"/>
    </xf>
    <xf numFmtId="166" fontId="3" fillId="0" borderId="3" xfId="0" applyNumberFormat="1" applyFont="1" applyBorder="1" applyAlignment="1">
      <alignment vertical="top" wrapText="1"/>
    </xf>
    <xf numFmtId="166" fontId="0" fillId="0" borderId="0" xfId="0" applyNumberFormat="1"/>
    <xf numFmtId="4" fontId="0" fillId="0" borderId="0" xfId="0" applyNumberFormat="1"/>
    <xf numFmtId="0" fontId="2" fillId="0" borderId="3" xfId="0" applyNumberFormat="1" applyFont="1" applyBorder="1" applyAlignment="1">
      <alignment vertical="top" wrapText="1"/>
    </xf>
    <xf numFmtId="0" fontId="3" fillId="0" borderId="3" xfId="0" applyNumberFormat="1" applyFont="1" applyBorder="1" applyAlignment="1">
      <alignment vertical="top" wrapText="1"/>
    </xf>
    <xf numFmtId="0" fontId="0" fillId="0" borderId="0" xfId="0" applyAlignment="1"/>
    <xf numFmtId="0" fontId="7" fillId="0" borderId="0" xfId="0" applyFont="1"/>
    <xf numFmtId="0" fontId="8" fillId="0" borderId="0" xfId="0" applyFont="1"/>
    <xf numFmtId="0" fontId="2" fillId="0" borderId="2" xfId="0" applyFont="1" applyFill="1" applyBorder="1" applyAlignment="1">
      <alignment vertical="top" wrapText="1"/>
    </xf>
    <xf numFmtId="4" fontId="0" fillId="0" borderId="0" xfId="0" applyNumberFormat="1" applyAlignment="1"/>
    <xf numFmtId="0" fontId="9" fillId="0" borderId="0" xfId="0" applyFont="1"/>
    <xf numFmtId="3" fontId="0" fillId="0" borderId="0" xfId="0" applyNumberFormat="1"/>
    <xf numFmtId="3" fontId="8" fillId="0" borderId="0" xfId="0" applyNumberFormat="1" applyFont="1"/>
    <xf numFmtId="4" fontId="7" fillId="0" borderId="0" xfId="0" applyNumberFormat="1" applyFont="1"/>
    <xf numFmtId="4" fontId="2" fillId="2" borderId="2" xfId="0" applyNumberFormat="1" applyFont="1" applyFill="1" applyBorder="1" applyAlignment="1">
      <alignment vertical="top" wrapText="1"/>
    </xf>
    <xf numFmtId="4" fontId="3" fillId="2" borderId="2" xfId="0" applyNumberFormat="1" applyFont="1" applyFill="1" applyBorder="1" applyAlignment="1">
      <alignment vertical="top" wrapText="1"/>
    </xf>
    <xf numFmtId="3" fontId="8" fillId="0" borderId="5" xfId="0" applyNumberFormat="1" applyFont="1" applyBorder="1"/>
    <xf numFmtId="0" fontId="2" fillId="0" borderId="0" xfId="0" applyFont="1" applyFill="1" applyBorder="1" applyAlignment="1">
      <alignment vertical="top" wrapText="1"/>
    </xf>
    <xf numFmtId="4" fontId="2" fillId="0" borderId="0" xfId="0" applyNumberFormat="1" applyFont="1" applyFill="1" applyBorder="1" applyAlignment="1">
      <alignment vertical="top" wrapText="1"/>
    </xf>
    <xf numFmtId="4" fontId="3" fillId="0" borderId="0" xfId="0" applyNumberFormat="1" applyFont="1" applyFill="1" applyBorder="1" applyAlignment="1">
      <alignment vertical="top" wrapText="1"/>
    </xf>
    <xf numFmtId="4" fontId="2" fillId="2" borderId="6" xfId="0" applyNumberFormat="1" applyFont="1" applyFill="1" applyBorder="1" applyAlignment="1">
      <alignment vertical="top" wrapText="1"/>
    </xf>
    <xf numFmtId="4" fontId="3" fillId="2" borderId="6" xfId="0" applyNumberFormat="1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0" fillId="0" borderId="0" xfId="0" applyFill="1"/>
    <xf numFmtId="4" fontId="0" fillId="0" borderId="0" xfId="0" applyNumberFormat="1" applyFill="1"/>
    <xf numFmtId="0" fontId="3" fillId="0" borderId="2" xfId="0" applyFont="1" applyFill="1" applyBorder="1" applyAlignment="1">
      <alignment vertical="top" wrapText="1"/>
    </xf>
    <xf numFmtId="0" fontId="0" fillId="0" borderId="0" xfId="0" applyFill="1" applyAlignment="1"/>
    <xf numFmtId="0" fontId="1" fillId="0" borderId="0" xfId="2" applyFill="1" applyProtection="1">
      <protection locked="0"/>
    </xf>
    <xf numFmtId="0" fontId="11" fillId="0" borderId="0" xfId="2" applyFont="1" applyFill="1" applyProtection="1">
      <protection locked="0"/>
    </xf>
    <xf numFmtId="0" fontId="1" fillId="0" borderId="0" xfId="2" applyFont="1" applyFill="1" applyProtection="1">
      <protection locked="0"/>
    </xf>
    <xf numFmtId="0" fontId="13" fillId="0" borderId="0" xfId="0" applyFont="1"/>
    <xf numFmtId="0" fontId="14" fillId="0" borderId="0" xfId="2" applyFont="1" applyFill="1" applyProtection="1">
      <protection locked="0"/>
    </xf>
    <xf numFmtId="0" fontId="11" fillId="0" borderId="0" xfId="3" applyFill="1" applyProtection="1">
      <protection locked="0"/>
    </xf>
    <xf numFmtId="0" fontId="10" fillId="0" borderId="0" xfId="2" applyFont="1" applyFill="1" applyProtection="1"/>
    <xf numFmtId="0" fontId="14" fillId="0" borderId="8" xfId="0" applyFont="1" applyBorder="1"/>
    <xf numFmtId="0" fontId="12" fillId="0" borderId="8" xfId="0" applyFont="1" applyBorder="1"/>
    <xf numFmtId="0" fontId="12" fillId="0" borderId="0" xfId="0" applyFont="1"/>
    <xf numFmtId="0" fontId="14" fillId="0" borderId="0" xfId="0" applyFont="1"/>
    <xf numFmtId="3" fontId="12" fillId="0" borderId="0" xfId="0" applyNumberFormat="1" applyFont="1"/>
    <xf numFmtId="3" fontId="14" fillId="0" borderId="5" xfId="0" applyNumberFormat="1" applyFont="1" applyBorder="1"/>
    <xf numFmtId="3" fontId="14" fillId="0" borderId="0" xfId="0" applyNumberFormat="1" applyFont="1"/>
    <xf numFmtId="0" fontId="10" fillId="0" borderId="0" xfId="2" applyFont="1" applyFill="1" applyProtection="1">
      <protection locked="0"/>
    </xf>
    <xf numFmtId="0" fontId="9" fillId="0" borderId="0" xfId="2" applyFont="1" applyFill="1" applyProtection="1">
      <protection locked="0"/>
    </xf>
    <xf numFmtId="14" fontId="8" fillId="0" borderId="0" xfId="2" quotePrefix="1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167" fontId="1" fillId="0" borderId="0" xfId="1" applyNumberFormat="1" applyFill="1" applyProtection="1">
      <protection locked="0"/>
    </xf>
    <xf numFmtId="167" fontId="1" fillId="0" borderId="9" xfId="1" applyNumberFormat="1" applyFill="1" applyBorder="1" applyProtection="1">
      <protection locked="0"/>
    </xf>
    <xf numFmtId="167" fontId="1" fillId="0" borderId="10" xfId="1" applyNumberFormat="1" applyFill="1" applyBorder="1" applyProtection="1"/>
    <xf numFmtId="167" fontId="1" fillId="0" borderId="0" xfId="1" applyNumberFormat="1" applyFill="1" applyBorder="1" applyProtection="1"/>
    <xf numFmtId="0" fontId="11" fillId="0" borderId="0" xfId="0" applyFont="1" applyFill="1" applyProtection="1">
      <protection locked="0"/>
    </xf>
    <xf numFmtId="0" fontId="15" fillId="0" borderId="0" xfId="2" quotePrefix="1" applyFont="1" applyFill="1" applyProtection="1">
      <protection locked="0"/>
    </xf>
    <xf numFmtId="3" fontId="1" fillId="0" borderId="0" xfId="2" applyNumberFormat="1" applyFill="1" applyProtection="1">
      <protection locked="0"/>
    </xf>
    <xf numFmtId="0" fontId="8" fillId="0" borderId="0" xfId="0" applyFont="1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right"/>
      <protection locked="0"/>
    </xf>
    <xf numFmtId="14" fontId="8" fillId="0" borderId="0" xfId="0" quotePrefix="1" applyNumberFormat="1" applyFont="1" applyFill="1" applyAlignment="1" applyProtection="1">
      <alignment horizontal="right"/>
    </xf>
    <xf numFmtId="3" fontId="16" fillId="0" borderId="9" xfId="2" applyNumberFormat="1" applyFont="1" applyFill="1" applyBorder="1" applyAlignment="1" applyProtection="1">
      <alignment horizontal="right"/>
      <protection locked="0"/>
    </xf>
    <xf numFmtId="3" fontId="16" fillId="0" borderId="0" xfId="2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Protection="1">
      <protection locked="0"/>
    </xf>
    <xf numFmtId="167" fontId="11" fillId="0" borderId="0" xfId="1" applyNumberFormat="1" applyFont="1" applyFill="1" applyProtection="1">
      <protection locked="0"/>
    </xf>
    <xf numFmtId="0" fontId="17" fillId="0" borderId="0" xfId="2" applyFont="1" applyFill="1" applyProtection="1">
      <protection locked="0"/>
    </xf>
    <xf numFmtId="164" fontId="0" fillId="0" borderId="0" xfId="0" applyNumberFormat="1"/>
    <xf numFmtId="0" fontId="7" fillId="0" borderId="0" xfId="2" applyNumberFormat="1" applyFont="1" applyFill="1" applyAlignment="1" applyProtection="1">
      <alignment horizontal="right"/>
    </xf>
    <xf numFmtId="0" fontId="16" fillId="0" borderId="9" xfId="2" applyNumberFormat="1" applyFont="1" applyFill="1" applyBorder="1" applyAlignment="1" applyProtection="1">
      <alignment horizontal="right"/>
      <protection locked="0"/>
    </xf>
    <xf numFmtId="0" fontId="16" fillId="0" borderId="0" xfId="2" applyNumberFormat="1" applyFont="1" applyFill="1" applyBorder="1" applyAlignment="1" applyProtection="1">
      <alignment horizontal="right"/>
      <protection locked="0"/>
    </xf>
    <xf numFmtId="0" fontId="8" fillId="0" borderId="0" xfId="0" applyNumberFormat="1" applyFont="1"/>
    <xf numFmtId="0" fontId="1" fillId="0" borderId="0" xfId="0" applyFont="1"/>
    <xf numFmtId="0" fontId="11" fillId="0" borderId="0" xfId="0" applyFont="1"/>
    <xf numFmtId="3" fontId="8" fillId="0" borderId="0" xfId="0" applyNumberFormat="1" applyFont="1" applyBorder="1"/>
    <xf numFmtId="0" fontId="0" fillId="0" borderId="0" xfId="0" applyBorder="1"/>
    <xf numFmtId="0" fontId="0" fillId="0" borderId="0" xfId="0" applyNumberFormat="1" applyBorder="1"/>
    <xf numFmtId="164" fontId="0" fillId="0" borderId="0" xfId="0" applyNumberFormat="1" applyBorder="1"/>
    <xf numFmtId="3" fontId="14" fillId="0" borderId="0" xfId="0" applyNumberFormat="1" applyFont="1" applyBorder="1"/>
    <xf numFmtId="0" fontId="14" fillId="0" borderId="0" xfId="0" applyFont="1" applyBorder="1"/>
    <xf numFmtId="0" fontId="0" fillId="0" borderId="8" xfId="0" applyBorder="1"/>
    <xf numFmtId="167" fontId="1" fillId="0" borderId="0" xfId="1" applyNumberFormat="1" applyFill="1" applyBorder="1" applyProtection="1">
      <protection locked="0"/>
    </xf>
    <xf numFmtId="3" fontId="12" fillId="0" borderId="0" xfId="0" applyNumberFormat="1" applyFont="1" applyFill="1"/>
    <xf numFmtId="0" fontId="12" fillId="0" borderId="0" xfId="0" applyFont="1" applyBorder="1"/>
    <xf numFmtId="4" fontId="0" fillId="3" borderId="0" xfId="0" applyNumberFormat="1" applyFill="1"/>
    <xf numFmtId="0" fontId="0" fillId="0" borderId="0" xfId="0" applyFill="1" applyBorder="1"/>
    <xf numFmtId="0" fontId="0" fillId="0" borderId="0" xfId="0" applyNumberFormat="1" applyFill="1" applyBorder="1"/>
    <xf numFmtId="0" fontId="3" fillId="0" borderId="1" xfId="0" applyFont="1" applyBorder="1" applyAlignment="1">
      <alignment vertical="top" textRotation="90"/>
    </xf>
    <xf numFmtId="0" fontId="3" fillId="2" borderId="1" xfId="0" applyFont="1" applyFill="1" applyBorder="1" applyAlignment="1">
      <alignment vertical="top" textRotation="90"/>
    </xf>
    <xf numFmtId="166" fontId="2" fillId="0" borderId="4" xfId="0" applyNumberFormat="1" applyFont="1" applyBorder="1" applyAlignment="1">
      <alignment vertical="top" wrapText="1"/>
    </xf>
    <xf numFmtId="166" fontId="2" fillId="0" borderId="2" xfId="0" applyNumberFormat="1" applyFont="1" applyBorder="1" applyAlignment="1">
      <alignment vertical="top" wrapText="1"/>
    </xf>
    <xf numFmtId="14" fontId="2" fillId="0" borderId="2" xfId="0" applyNumberFormat="1" applyFont="1" applyFill="1" applyBorder="1" applyAlignment="1">
      <alignment vertical="top" wrapText="1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7" fontId="0" fillId="0" borderId="0" xfId="0" applyNumberFormat="1"/>
    <xf numFmtId="3" fontId="0" fillId="0" borderId="0" xfId="0" applyNumberFormat="1" applyAlignment="1">
      <alignment horizontal="right"/>
    </xf>
    <xf numFmtId="0" fontId="3" fillId="0" borderId="1" xfId="0" applyFont="1" applyFill="1" applyBorder="1" applyAlignment="1">
      <alignment vertical="top" textRotation="90"/>
    </xf>
    <xf numFmtId="4" fontId="2" fillId="0" borderId="2" xfId="0" applyNumberFormat="1" applyFont="1" applyFill="1" applyBorder="1" applyAlignment="1">
      <alignment vertical="top" wrapText="1"/>
    </xf>
    <xf numFmtId="0" fontId="0" fillId="5" borderId="0" xfId="0" applyFill="1"/>
    <xf numFmtId="0" fontId="3" fillId="5" borderId="1" xfId="0" applyFont="1" applyFill="1" applyBorder="1" applyAlignment="1">
      <alignment vertical="top" textRotation="90"/>
    </xf>
    <xf numFmtId="4" fontId="2" fillId="5" borderId="2" xfId="0" applyNumberFormat="1" applyFont="1" applyFill="1" applyBorder="1" applyAlignment="1">
      <alignment vertical="top" wrapText="1"/>
    </xf>
    <xf numFmtId="0" fontId="0" fillId="6" borderId="0" xfId="0" applyFill="1"/>
    <xf numFmtId="0" fontId="3" fillId="6" borderId="1" xfId="0" applyFont="1" applyFill="1" applyBorder="1" applyAlignment="1">
      <alignment vertical="top" textRotation="90"/>
    </xf>
    <xf numFmtId="4" fontId="2" fillId="6" borderId="2" xfId="0" applyNumberFormat="1" applyFont="1" applyFill="1" applyBorder="1" applyAlignment="1">
      <alignment vertical="top" wrapText="1"/>
    </xf>
    <xf numFmtId="0" fontId="0" fillId="7" borderId="0" xfId="0" applyFill="1"/>
    <xf numFmtId="0" fontId="3" fillId="7" borderId="1" xfId="0" applyFont="1" applyFill="1" applyBorder="1" applyAlignment="1">
      <alignment vertical="top" textRotation="90"/>
    </xf>
    <xf numFmtId="4" fontId="2" fillId="7" borderId="2" xfId="0" applyNumberFormat="1" applyFont="1" applyFill="1" applyBorder="1" applyAlignment="1">
      <alignment vertical="top" wrapText="1"/>
    </xf>
    <xf numFmtId="3" fontId="7" fillId="0" borderId="0" xfId="0" applyNumberFormat="1" applyFont="1" applyBorder="1"/>
    <xf numFmtId="3" fontId="7" fillId="0" borderId="0" xfId="0" applyNumberFormat="1" applyFont="1"/>
    <xf numFmtId="3" fontId="7" fillId="0" borderId="5" xfId="0" applyNumberFormat="1" applyFont="1" applyBorder="1"/>
    <xf numFmtId="3" fontId="1" fillId="0" borderId="0" xfId="0" applyNumberFormat="1" applyFont="1" applyBorder="1"/>
    <xf numFmtId="4" fontId="3" fillId="8" borderId="2" xfId="0" applyNumberFormat="1" applyFont="1" applyFill="1" applyBorder="1" applyAlignment="1">
      <alignment vertical="top" wrapText="1"/>
    </xf>
    <xf numFmtId="4" fontId="0" fillId="8" borderId="0" xfId="0" applyNumberFormat="1" applyFill="1"/>
    <xf numFmtId="4" fontId="2" fillId="0" borderId="14" xfId="0" applyNumberFormat="1" applyFont="1" applyFill="1" applyBorder="1" applyAlignment="1">
      <alignment vertical="top" wrapText="1"/>
    </xf>
    <xf numFmtId="4" fontId="2" fillId="4" borderId="2" xfId="0" applyNumberFormat="1" applyFont="1" applyFill="1" applyBorder="1" applyAlignment="1">
      <alignment vertical="top" wrapText="1"/>
    </xf>
    <xf numFmtId="0" fontId="7" fillId="7" borderId="12" xfId="0" applyFont="1" applyFill="1" applyBorder="1" applyAlignment="1">
      <alignment horizontal="center"/>
    </xf>
    <xf numFmtId="0" fontId="2" fillId="0" borderId="2" xfId="0" quotePrefix="1" applyFont="1" applyFill="1" applyBorder="1" applyAlignment="1">
      <alignment vertical="top" wrapText="1"/>
    </xf>
    <xf numFmtId="0" fontId="7" fillId="7" borderId="12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43" fontId="1" fillId="0" borderId="0" xfId="0" applyNumberFormat="1" applyFont="1"/>
    <xf numFmtId="0" fontId="7" fillId="0" borderId="0" xfId="0" applyFont="1" applyFill="1" applyAlignment="1" applyProtection="1">
      <alignment horizontal="right"/>
      <protection locked="0"/>
    </xf>
    <xf numFmtId="168" fontId="0" fillId="0" borderId="0" xfId="0" applyNumberFormat="1"/>
    <xf numFmtId="167" fontId="11" fillId="0" borderId="0" xfId="1" applyNumberFormat="1" applyFont="1" applyFill="1" applyBorder="1" applyProtection="1"/>
    <xf numFmtId="0" fontId="7" fillId="0" borderId="0" xfId="0" applyFont="1" applyFill="1" applyBorder="1" applyAlignment="1" applyProtection="1">
      <alignment horizontal="right"/>
      <protection locked="0"/>
    </xf>
    <xf numFmtId="14" fontId="8" fillId="0" borderId="0" xfId="0" quotePrefix="1" applyNumberFormat="1" applyFont="1" applyFill="1" applyBorder="1" applyAlignment="1" applyProtection="1">
      <alignment horizontal="right"/>
    </xf>
    <xf numFmtId="167" fontId="7" fillId="0" borderId="0" xfId="0" applyNumberFormat="1" applyFont="1"/>
    <xf numFmtId="14" fontId="8" fillId="0" borderId="0" xfId="0" applyNumberFormat="1" applyFont="1" applyFill="1" applyAlignment="1" applyProtection="1">
      <alignment horizontal="right"/>
      <protection locked="0"/>
    </xf>
    <xf numFmtId="0" fontId="0" fillId="0" borderId="0" xfId="0" applyNumberFormat="1"/>
    <xf numFmtId="0" fontId="14" fillId="0" borderId="0" xfId="0" applyNumberFormat="1" applyFont="1" applyBorder="1"/>
    <xf numFmtId="0" fontId="12" fillId="0" borderId="0" xfId="0" applyNumberFormat="1" applyFont="1"/>
    <xf numFmtId="0" fontId="12" fillId="0" borderId="8" xfId="0" applyNumberFormat="1" applyFont="1" applyBorder="1"/>
    <xf numFmtId="0" fontId="12" fillId="0" borderId="0" xfId="0" applyNumberFormat="1" applyFont="1" applyBorder="1"/>
    <xf numFmtId="0" fontId="12" fillId="0" borderId="0" xfId="0" applyNumberFormat="1" applyFont="1" applyFill="1"/>
    <xf numFmtId="0" fontId="11" fillId="0" borderId="0" xfId="3" applyNumberFormat="1" applyFill="1" applyProtection="1">
      <protection locked="0"/>
    </xf>
    <xf numFmtId="0" fontId="8" fillId="0" borderId="0" xfId="0" applyNumberFormat="1" applyFont="1" applyFill="1" applyAlignment="1" applyProtection="1">
      <alignment horizontal="right"/>
      <protection locked="0"/>
    </xf>
    <xf numFmtId="0" fontId="7" fillId="0" borderId="0" xfId="0" quotePrefix="1" applyNumberFormat="1" applyFont="1" applyFill="1" applyBorder="1" applyAlignment="1" applyProtection="1">
      <alignment horizontal="right"/>
    </xf>
    <xf numFmtId="0" fontId="1" fillId="0" borderId="0" xfId="1" applyNumberFormat="1" applyFont="1" applyFill="1" applyBorder="1" applyProtection="1"/>
    <xf numFmtId="0" fontId="8" fillId="0" borderId="0" xfId="2" quotePrefix="1" applyNumberFormat="1" applyFont="1" applyFill="1" applyBorder="1" applyAlignment="1" applyProtection="1">
      <alignment horizontal="right"/>
    </xf>
    <xf numFmtId="0" fontId="1" fillId="0" borderId="0" xfId="1" applyNumberFormat="1" applyFill="1" applyBorder="1" applyProtection="1">
      <protection locked="0"/>
    </xf>
    <xf numFmtId="0" fontId="1" fillId="0" borderId="0" xfId="1" applyNumberFormat="1" applyFill="1" applyBorder="1" applyProtection="1"/>
    <xf numFmtId="0" fontId="1" fillId="0" borderId="0" xfId="1" applyNumberFormat="1" applyFill="1" applyProtection="1">
      <protection locked="0"/>
    </xf>
    <xf numFmtId="0" fontId="1" fillId="0" borderId="9" xfId="1" applyNumberFormat="1" applyFill="1" applyBorder="1" applyProtection="1">
      <protection locked="0"/>
    </xf>
    <xf numFmtId="0" fontId="0" fillId="0" borderId="0" xfId="0" applyNumberFormat="1" applyFill="1"/>
    <xf numFmtId="0" fontId="0" fillId="0" borderId="5" xfId="0" applyNumberFormat="1" applyBorder="1"/>
    <xf numFmtId="0" fontId="8" fillId="0" borderId="0" xfId="0" applyNumberFormat="1" applyFont="1" applyBorder="1"/>
    <xf numFmtId="0" fontId="8" fillId="0" borderId="5" xfId="0" applyNumberFormat="1" applyFont="1" applyBorder="1"/>
    <xf numFmtId="0" fontId="1" fillId="0" borderId="0" xfId="0" applyNumberFormat="1" applyFont="1" applyBorder="1"/>
    <xf numFmtId="0" fontId="7" fillId="0" borderId="5" xfId="0" applyNumberFormat="1" applyFont="1" applyBorder="1"/>
    <xf numFmtId="0" fontId="7" fillId="0" borderId="0" xfId="0" quotePrefix="1" applyNumberFormat="1" applyFont="1" applyFill="1" applyAlignment="1" applyProtection="1">
      <alignment horizontal="right"/>
    </xf>
    <xf numFmtId="169" fontId="0" fillId="0" borderId="0" xfId="0" applyNumberFormat="1"/>
    <xf numFmtId="14" fontId="18" fillId="0" borderId="3" xfId="0" applyNumberFormat="1" applyFont="1" applyBorder="1"/>
    <xf numFmtId="0" fontId="0" fillId="0" borderId="0" xfId="0"/>
    <xf numFmtId="4" fontId="2" fillId="0" borderId="2" xfId="0" applyNumberFormat="1" applyFont="1" applyBorder="1" applyAlignment="1">
      <alignment vertical="top" wrapText="1"/>
    </xf>
    <xf numFmtId="166" fontId="2" fillId="0" borderId="3" xfId="0" applyNumberFormat="1" applyFont="1" applyBorder="1" applyAlignment="1">
      <alignment vertical="top" wrapText="1"/>
    </xf>
    <xf numFmtId="0" fontId="2" fillId="0" borderId="3" xfId="0" applyNumberFormat="1" applyFont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4" fontId="2" fillId="2" borderId="2" xfId="0" applyNumberFormat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vertical="top" wrapText="1"/>
    </xf>
    <xf numFmtId="4" fontId="2" fillId="5" borderId="2" xfId="0" applyNumberFormat="1" applyFont="1" applyFill="1" applyBorder="1" applyAlignment="1">
      <alignment vertical="top" wrapText="1"/>
    </xf>
    <xf numFmtId="4" fontId="2" fillId="6" borderId="2" xfId="0" applyNumberFormat="1" applyFont="1" applyFill="1" applyBorder="1" applyAlignment="1">
      <alignment vertical="top" wrapText="1"/>
    </xf>
    <xf numFmtId="4" fontId="2" fillId="7" borderId="2" xfId="0" applyNumberFormat="1" applyFont="1" applyFill="1" applyBorder="1" applyAlignment="1">
      <alignment vertical="top" wrapText="1"/>
    </xf>
    <xf numFmtId="14" fontId="18" fillId="0" borderId="3" xfId="0" applyNumberFormat="1" applyFont="1" applyBorder="1"/>
    <xf numFmtId="0" fontId="0" fillId="0" borderId="0" xfId="0"/>
    <xf numFmtId="4" fontId="2" fillId="0" borderId="2" xfId="0" applyNumberFormat="1" applyFont="1" applyBorder="1" applyAlignment="1">
      <alignment vertical="top" wrapText="1"/>
    </xf>
    <xf numFmtId="166" fontId="2" fillId="0" borderId="3" xfId="0" applyNumberFormat="1" applyFont="1" applyBorder="1" applyAlignment="1">
      <alignment vertical="top" wrapText="1"/>
    </xf>
    <xf numFmtId="0" fontId="2" fillId="0" borderId="3" xfId="0" applyNumberFormat="1" applyFont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4" fontId="2" fillId="2" borderId="2" xfId="0" applyNumberFormat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vertical="top" wrapText="1"/>
    </xf>
    <xf numFmtId="4" fontId="2" fillId="5" borderId="2" xfId="0" applyNumberFormat="1" applyFont="1" applyFill="1" applyBorder="1" applyAlignment="1">
      <alignment vertical="top" wrapText="1"/>
    </xf>
    <xf numFmtId="4" fontId="2" fillId="6" borderId="2" xfId="0" applyNumberFormat="1" applyFont="1" applyFill="1" applyBorder="1" applyAlignment="1">
      <alignment vertical="top" wrapText="1"/>
    </xf>
    <xf numFmtId="4" fontId="2" fillId="7" borderId="2" xfId="0" applyNumberFormat="1" applyFont="1" applyFill="1" applyBorder="1" applyAlignment="1">
      <alignment vertical="top" wrapText="1"/>
    </xf>
    <xf numFmtId="14" fontId="18" fillId="0" borderId="3" xfId="0" applyNumberFormat="1" applyFont="1" applyBorder="1"/>
    <xf numFmtId="44" fontId="14" fillId="0" borderId="5" xfId="0" applyNumberFormat="1" applyFont="1" applyBorder="1"/>
    <xf numFmtId="44" fontId="12" fillId="0" borderId="0" xfId="0" applyNumberFormat="1" applyFont="1" applyFill="1"/>
    <xf numFmtId="44" fontId="12" fillId="0" borderId="0" xfId="0" applyNumberFormat="1" applyFont="1"/>
    <xf numFmtId="39" fontId="1" fillId="0" borderId="10" xfId="1" applyNumberFormat="1" applyFill="1" applyBorder="1" applyProtection="1"/>
    <xf numFmtId="39" fontId="0" fillId="0" borderId="0" xfId="0" applyNumberFormat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7" fillId="0" borderId="11" xfId="0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7" fillId="7" borderId="11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0" fontId="7" fillId="5" borderId="11" xfId="0" applyFont="1" applyFill="1" applyBorder="1" applyAlignment="1" applyProtection="1">
      <alignment horizontal="center"/>
      <protection locked="0"/>
    </xf>
    <xf numFmtId="0" fontId="7" fillId="5" borderId="12" xfId="0" applyFont="1" applyFill="1" applyBorder="1" applyAlignment="1" applyProtection="1">
      <alignment horizontal="center"/>
      <protection locked="0"/>
    </xf>
    <xf numFmtId="0" fontId="7" fillId="5" borderId="13" xfId="0" applyFont="1" applyFill="1" applyBorder="1" applyAlignment="1" applyProtection="1">
      <alignment horizontal="center"/>
      <protection locked="0"/>
    </xf>
  </cellXfs>
  <cellStyles count="4">
    <cellStyle name="Komma" xfId="1" builtinId="3"/>
    <cellStyle name="Normal_JAARBOEK" xfId="2"/>
    <cellStyle name="Normal_SHEET" xf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6"/>
  <sheetViews>
    <sheetView zoomScale="70" zoomScaleNormal="70" zoomScaleSheetLayoutView="85" workbookViewId="0">
      <pane ySplit="1" topLeftCell="A48" activePane="bottomLeft" state="frozen"/>
      <selection pane="bottomLeft" activeCell="D99" sqref="D99"/>
    </sheetView>
  </sheetViews>
  <sheetFormatPr defaultRowHeight="12.75" x14ac:dyDescent="0.2"/>
  <cols>
    <col min="1" max="1" width="4" customWidth="1"/>
    <col min="2" max="2" width="4.7109375" customWidth="1"/>
    <col min="3" max="3" width="16.42578125" customWidth="1"/>
    <col min="4" max="4" width="20.5703125" customWidth="1"/>
    <col min="5" max="5" width="27.85546875" customWidth="1"/>
    <col min="6" max="6" width="35" style="32" customWidth="1"/>
    <col min="7" max="7" width="12.42578125" customWidth="1"/>
    <col min="8" max="8" width="9.85546875" bestFit="1" customWidth="1"/>
    <col min="9" max="9" width="11.85546875" customWidth="1"/>
    <col min="10" max="10" width="13.7109375" customWidth="1"/>
    <col min="11" max="11" width="14.7109375" customWidth="1"/>
    <col min="12" max="12" width="10" customWidth="1"/>
    <col min="13" max="13" width="12.5703125" customWidth="1"/>
    <col min="14" max="14" width="11.5703125" customWidth="1"/>
    <col min="15" max="15" width="11" customWidth="1"/>
    <col min="16" max="16" width="9.42578125" customWidth="1"/>
    <col min="17" max="17" width="13.140625" customWidth="1"/>
    <col min="18" max="18" width="11.140625" customWidth="1"/>
    <col min="19" max="20" width="12.140625" customWidth="1"/>
    <col min="21" max="21" width="11" customWidth="1"/>
    <col min="22" max="22" width="11.85546875" customWidth="1"/>
    <col min="23" max="23" width="11.28515625" customWidth="1"/>
    <col min="24" max="24" width="9" customWidth="1"/>
    <col min="25" max="25" width="9.140625" customWidth="1"/>
    <col min="26" max="26" width="9.42578125" customWidth="1"/>
    <col min="27" max="28" width="7.85546875" customWidth="1"/>
    <col min="29" max="29" width="9.7109375" customWidth="1"/>
    <col min="30" max="30" width="8.42578125" customWidth="1"/>
    <col min="31" max="31" width="8.140625" customWidth="1"/>
    <col min="32" max="33" width="8" customWidth="1"/>
    <col min="34" max="34" width="8.5703125" customWidth="1"/>
    <col min="35" max="36" width="9.42578125" customWidth="1"/>
    <col min="37" max="37" width="7.140625" customWidth="1"/>
    <col min="38" max="38" width="8" customWidth="1"/>
    <col min="39" max="39" width="10.7109375" customWidth="1"/>
    <col min="40" max="40" width="11.7109375" customWidth="1"/>
    <col min="41" max="41" width="12.28515625" style="32" customWidth="1"/>
    <col min="42" max="42" width="11" customWidth="1"/>
    <col min="46" max="46" width="11" customWidth="1"/>
    <col min="47" max="48" width="17.140625" customWidth="1"/>
  </cols>
  <sheetData>
    <row r="1" spans="1:50" ht="15.75" x14ac:dyDescent="0.25">
      <c r="A1" s="1"/>
      <c r="D1" s="1"/>
      <c r="AI1" s="74" t="s">
        <v>86</v>
      </c>
      <c r="AU1" t="s">
        <v>102</v>
      </c>
      <c r="AV1" t="s">
        <v>100</v>
      </c>
    </row>
    <row r="2" spans="1:50" ht="16.5" thickBot="1" x14ac:dyDescent="0.3">
      <c r="A2" s="1"/>
      <c r="D2" s="1"/>
    </row>
    <row r="3" spans="1:50" ht="17.25" thickTop="1" thickBot="1" x14ac:dyDescent="0.3">
      <c r="A3" s="3" t="s">
        <v>14</v>
      </c>
      <c r="D3" s="3"/>
      <c r="J3" s="185" t="s">
        <v>51</v>
      </c>
      <c r="K3" s="186"/>
      <c r="L3" s="186"/>
      <c r="M3" s="185" t="s">
        <v>17</v>
      </c>
      <c r="N3" s="186"/>
      <c r="O3" s="186"/>
      <c r="P3" s="186"/>
      <c r="Q3" s="186"/>
      <c r="R3" s="187"/>
      <c r="S3" s="191" t="s">
        <v>50</v>
      </c>
      <c r="T3" s="192"/>
      <c r="U3" s="192"/>
      <c r="V3" s="193"/>
      <c r="W3" s="188" t="s">
        <v>19</v>
      </c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90"/>
      <c r="AK3" s="117"/>
      <c r="AL3" s="117"/>
      <c r="AM3" s="119"/>
      <c r="AN3" s="120"/>
      <c r="AO3" s="180" t="s">
        <v>36</v>
      </c>
      <c r="AP3" s="181"/>
      <c r="AQ3" s="181"/>
      <c r="AR3" s="182"/>
      <c r="AS3" s="183" t="s">
        <v>42</v>
      </c>
      <c r="AT3" s="184"/>
    </row>
    <row r="4" spans="1:50" ht="16.5" thickTop="1" thickBot="1" x14ac:dyDescent="0.3">
      <c r="C4" s="2"/>
      <c r="D4" s="2"/>
      <c r="J4" s="32"/>
      <c r="K4" s="32"/>
      <c r="L4" s="32"/>
      <c r="S4" s="100"/>
      <c r="T4" s="100"/>
      <c r="U4" s="100"/>
      <c r="V4" s="100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S4" s="103"/>
      <c r="AT4" s="103"/>
    </row>
    <row r="5" spans="1:50" ht="187.5" thickBot="1" x14ac:dyDescent="0.25">
      <c r="A5" s="89" t="s">
        <v>7</v>
      </c>
      <c r="B5" s="89" t="s">
        <v>10</v>
      </c>
      <c r="C5" s="89" t="s">
        <v>8</v>
      </c>
      <c r="D5" s="89" t="s">
        <v>9</v>
      </c>
      <c r="E5" s="89" t="s">
        <v>3</v>
      </c>
      <c r="F5" s="89" t="s">
        <v>44</v>
      </c>
      <c r="G5" s="90" t="s">
        <v>68</v>
      </c>
      <c r="H5" s="90" t="s">
        <v>43</v>
      </c>
      <c r="I5" s="90" t="s">
        <v>37</v>
      </c>
      <c r="J5" s="89" t="s">
        <v>48</v>
      </c>
      <c r="K5" s="89" t="s">
        <v>11</v>
      </c>
      <c r="L5" s="98" t="s">
        <v>53</v>
      </c>
      <c r="M5" s="89" t="s">
        <v>69</v>
      </c>
      <c r="N5" s="89" t="s">
        <v>31</v>
      </c>
      <c r="O5" s="89" t="s">
        <v>32</v>
      </c>
      <c r="P5" s="89" t="s">
        <v>33</v>
      </c>
      <c r="Q5" s="89" t="s">
        <v>41</v>
      </c>
      <c r="R5" s="89" t="s">
        <v>6</v>
      </c>
      <c r="S5" s="101" t="s">
        <v>49</v>
      </c>
      <c r="T5" s="101" t="s">
        <v>38</v>
      </c>
      <c r="U5" s="101" t="s">
        <v>71</v>
      </c>
      <c r="V5" s="101" t="s">
        <v>70</v>
      </c>
      <c r="W5" s="107" t="s">
        <v>75</v>
      </c>
      <c r="X5" s="107" t="s">
        <v>72</v>
      </c>
      <c r="Y5" s="107" t="s">
        <v>106</v>
      </c>
      <c r="Z5" s="107" t="s">
        <v>46</v>
      </c>
      <c r="AA5" s="107" t="s">
        <v>57</v>
      </c>
      <c r="AB5" s="107" t="s">
        <v>78</v>
      </c>
      <c r="AC5" s="107" t="s">
        <v>76</v>
      </c>
      <c r="AD5" s="107" t="s">
        <v>77</v>
      </c>
      <c r="AE5" s="107" t="s">
        <v>63</v>
      </c>
      <c r="AF5" s="107" t="s">
        <v>59</v>
      </c>
      <c r="AG5" s="107" t="s">
        <v>58</v>
      </c>
      <c r="AH5" s="107" t="s">
        <v>60</v>
      </c>
      <c r="AI5" s="107" t="s">
        <v>40</v>
      </c>
      <c r="AJ5" s="107" t="s">
        <v>139</v>
      </c>
      <c r="AK5" s="107" t="s">
        <v>61</v>
      </c>
      <c r="AL5" s="107" t="s">
        <v>114</v>
      </c>
      <c r="AM5" s="107" t="s">
        <v>62</v>
      </c>
      <c r="AN5" s="107" t="s">
        <v>73</v>
      </c>
      <c r="AO5" s="98" t="s">
        <v>124</v>
      </c>
      <c r="AP5" s="89" t="s">
        <v>137</v>
      </c>
      <c r="AQ5" s="89" t="s">
        <v>54</v>
      </c>
      <c r="AR5" s="89" t="s">
        <v>74</v>
      </c>
      <c r="AS5" s="104" t="s">
        <v>45</v>
      </c>
      <c r="AT5" s="104" t="s">
        <v>42</v>
      </c>
      <c r="AU5" s="89" t="s">
        <v>102</v>
      </c>
      <c r="AV5" s="90" t="s">
        <v>12</v>
      </c>
      <c r="AW5" s="31" t="s">
        <v>101</v>
      </c>
      <c r="AX5" s="26"/>
    </row>
    <row r="6" spans="1:50" ht="15.75" thickBot="1" x14ac:dyDescent="0.25">
      <c r="A6" s="12" t="s">
        <v>87</v>
      </c>
      <c r="B6" s="12"/>
      <c r="C6" s="8">
        <v>44197</v>
      </c>
      <c r="D6" s="8" t="s">
        <v>88</v>
      </c>
      <c r="E6" s="6">
        <v>-455.32</v>
      </c>
      <c r="F6" s="17"/>
      <c r="G6" s="23"/>
      <c r="H6" s="23"/>
      <c r="I6" s="23"/>
      <c r="J6" s="6"/>
      <c r="K6" s="6"/>
      <c r="L6" s="99"/>
      <c r="M6" s="6"/>
      <c r="N6" s="6"/>
      <c r="O6" s="6"/>
      <c r="P6" s="6"/>
      <c r="Q6" s="6"/>
      <c r="R6" s="6"/>
      <c r="S6" s="102"/>
      <c r="T6" s="102"/>
      <c r="U6" s="102"/>
      <c r="V6" s="102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99"/>
      <c r="AP6" s="6"/>
      <c r="AQ6" s="6"/>
      <c r="AR6" s="6"/>
      <c r="AS6" s="105"/>
      <c r="AT6" s="105"/>
      <c r="AU6" s="6"/>
      <c r="AV6" s="23"/>
    </row>
    <row r="7" spans="1:50" ht="15.75" thickBot="1" x14ac:dyDescent="0.25">
      <c r="A7" s="12"/>
      <c r="B7" s="12">
        <v>1</v>
      </c>
      <c r="C7" s="8">
        <v>44197</v>
      </c>
      <c r="D7" s="8" t="s">
        <v>6</v>
      </c>
      <c r="E7" s="6">
        <v>16.59</v>
      </c>
      <c r="F7" s="17"/>
      <c r="G7" s="23"/>
      <c r="H7" s="23"/>
      <c r="I7" s="23"/>
      <c r="J7" s="6"/>
      <c r="K7" s="6"/>
      <c r="L7" s="99"/>
      <c r="M7" s="6"/>
      <c r="N7" s="6"/>
      <c r="O7" s="6"/>
      <c r="P7" s="6"/>
      <c r="Q7" s="6"/>
      <c r="R7" s="6">
        <v>16.59</v>
      </c>
      <c r="S7" s="102"/>
      <c r="T7" s="102"/>
      <c r="U7" s="102"/>
      <c r="V7" s="102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99"/>
      <c r="AP7" s="6"/>
      <c r="AQ7" s="6"/>
      <c r="AR7" s="6"/>
      <c r="AS7" s="105"/>
      <c r="AT7" s="105"/>
      <c r="AU7" s="6"/>
      <c r="AV7" s="23">
        <f t="shared" ref="AV7:AV71" si="0">SUM(G7:AU7)-E7</f>
        <v>0</v>
      </c>
    </row>
    <row r="8" spans="1:50" ht="15.75" thickBot="1" x14ac:dyDescent="0.25">
      <c r="A8" s="12"/>
      <c r="B8" s="12">
        <v>2</v>
      </c>
      <c r="C8" s="8">
        <v>44228</v>
      </c>
      <c r="D8" s="8" t="s">
        <v>89</v>
      </c>
      <c r="E8" s="6">
        <v>43.07</v>
      </c>
      <c r="F8" s="17"/>
      <c r="G8" s="23"/>
      <c r="H8" s="23"/>
      <c r="I8" s="23"/>
      <c r="J8" s="6"/>
      <c r="K8" s="6"/>
      <c r="L8" s="99"/>
      <c r="M8" s="6"/>
      <c r="N8" s="6"/>
      <c r="O8" s="6">
        <v>43.07</v>
      </c>
      <c r="P8" s="6"/>
      <c r="Q8" s="6"/>
      <c r="R8" s="6"/>
      <c r="S8" s="102"/>
      <c r="T8" s="102"/>
      <c r="U8" s="102"/>
      <c r="V8" s="102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99"/>
      <c r="AP8" s="6"/>
      <c r="AQ8" s="6"/>
      <c r="AR8" s="6"/>
      <c r="AS8" s="105"/>
      <c r="AT8" s="105"/>
      <c r="AU8" s="6"/>
      <c r="AV8" s="23">
        <f t="shared" si="0"/>
        <v>0</v>
      </c>
      <c r="AW8" s="11"/>
    </row>
    <row r="9" spans="1:50" ht="15.75" thickBot="1" x14ac:dyDescent="0.25">
      <c r="A9" s="12"/>
      <c r="B9" s="12">
        <v>3</v>
      </c>
      <c r="C9" s="8">
        <v>44229</v>
      </c>
      <c r="D9" s="8" t="s">
        <v>90</v>
      </c>
      <c r="E9" s="6">
        <v>-23.5</v>
      </c>
      <c r="F9" s="17"/>
      <c r="G9" s="23"/>
      <c r="H9" s="23"/>
      <c r="I9" s="23"/>
      <c r="J9" s="6"/>
      <c r="K9" s="6"/>
      <c r="L9" s="99"/>
      <c r="M9" s="6"/>
      <c r="N9" s="6"/>
      <c r="O9" s="6">
        <v>-23.5</v>
      </c>
      <c r="P9" s="6"/>
      <c r="Q9" s="6"/>
      <c r="R9" s="6"/>
      <c r="S9" s="102"/>
      <c r="T9" s="102"/>
      <c r="U9" s="102"/>
      <c r="V9" s="102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99"/>
      <c r="AP9" s="6"/>
      <c r="AQ9" s="6"/>
      <c r="AR9" s="6"/>
      <c r="AS9" s="105"/>
      <c r="AT9" s="105"/>
      <c r="AU9" s="6"/>
      <c r="AV9" s="23">
        <f t="shared" si="0"/>
        <v>0</v>
      </c>
    </row>
    <row r="10" spans="1:50" ht="15.75" thickBot="1" x14ac:dyDescent="0.25">
      <c r="A10" s="12"/>
      <c r="B10" s="12">
        <v>4</v>
      </c>
      <c r="C10" s="8">
        <v>44228</v>
      </c>
      <c r="D10" s="8" t="s">
        <v>6</v>
      </c>
      <c r="E10" s="6">
        <v>17.100000000000001</v>
      </c>
      <c r="F10" s="17"/>
      <c r="G10" s="23"/>
      <c r="H10" s="23"/>
      <c r="I10" s="23"/>
      <c r="J10" s="6"/>
      <c r="K10" s="6"/>
      <c r="L10" s="99"/>
      <c r="M10" s="6"/>
      <c r="N10" s="6"/>
      <c r="O10" s="6"/>
      <c r="P10" s="6"/>
      <c r="Q10" s="6"/>
      <c r="R10" s="6">
        <v>17.100000000000001</v>
      </c>
      <c r="S10" s="102"/>
      <c r="T10" s="102"/>
      <c r="U10" s="102"/>
      <c r="V10" s="102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99"/>
      <c r="AP10" s="6"/>
      <c r="AQ10" s="6"/>
      <c r="AR10" s="6"/>
      <c r="AS10" s="105"/>
      <c r="AT10" s="105"/>
      <c r="AU10" s="6"/>
      <c r="AV10" s="23">
        <f t="shared" si="0"/>
        <v>0</v>
      </c>
    </row>
    <row r="11" spans="1:50" ht="15.75" thickBot="1" x14ac:dyDescent="0.25">
      <c r="A11" s="12"/>
      <c r="B11" s="12">
        <v>5</v>
      </c>
      <c r="C11" s="8">
        <v>44245</v>
      </c>
      <c r="D11" s="8" t="s">
        <v>91</v>
      </c>
      <c r="E11" s="6">
        <v>-17506</v>
      </c>
      <c r="F11" s="17"/>
      <c r="G11" s="23"/>
      <c r="H11" s="23"/>
      <c r="I11" s="23"/>
      <c r="J11" s="6">
        <v>-17506</v>
      </c>
      <c r="K11" s="6"/>
      <c r="L11" s="99"/>
      <c r="M11" s="6"/>
      <c r="N11" s="6"/>
      <c r="O11" s="6"/>
      <c r="P11" s="6"/>
      <c r="Q11" s="6"/>
      <c r="R11" s="6"/>
      <c r="S11" s="102"/>
      <c r="T11" s="102"/>
      <c r="U11" s="102"/>
      <c r="V11" s="102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99"/>
      <c r="AP11" s="6"/>
      <c r="AQ11" s="6"/>
      <c r="AR11" s="6"/>
      <c r="AS11" s="105"/>
      <c r="AT11" s="105"/>
      <c r="AU11" s="6"/>
      <c r="AV11" s="23">
        <f t="shared" si="0"/>
        <v>0</v>
      </c>
    </row>
    <row r="12" spans="1:50" ht="15.75" thickBot="1" x14ac:dyDescent="0.25">
      <c r="A12" s="12"/>
      <c r="B12" s="12">
        <v>6</v>
      </c>
      <c r="C12" s="8">
        <v>44249</v>
      </c>
      <c r="D12" s="8" t="s">
        <v>92</v>
      </c>
      <c r="E12" s="6">
        <v>10000</v>
      </c>
      <c r="F12" s="17"/>
      <c r="G12" s="23"/>
      <c r="H12" s="23"/>
      <c r="I12" s="23"/>
      <c r="J12" s="6"/>
      <c r="K12" s="6"/>
      <c r="L12" s="99"/>
      <c r="M12" s="6"/>
      <c r="N12" s="6"/>
      <c r="O12" s="6"/>
      <c r="P12" s="6"/>
      <c r="Q12" s="6"/>
      <c r="R12" s="6"/>
      <c r="S12" s="102"/>
      <c r="T12" s="102"/>
      <c r="U12" s="102"/>
      <c r="V12" s="102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99"/>
      <c r="AP12" s="6"/>
      <c r="AQ12" s="6"/>
      <c r="AR12" s="6"/>
      <c r="AS12" s="105"/>
      <c r="AT12" s="105"/>
      <c r="AU12" s="6"/>
      <c r="AV12" s="23">
        <f t="shared" si="0"/>
        <v>-10000</v>
      </c>
    </row>
    <row r="13" spans="1:50" ht="15.75" thickBot="1" x14ac:dyDescent="0.25">
      <c r="A13" s="12"/>
      <c r="B13" s="12">
        <v>7</v>
      </c>
      <c r="C13" s="8">
        <v>44256</v>
      </c>
      <c r="D13" s="8" t="s">
        <v>93</v>
      </c>
      <c r="E13" s="6">
        <v>17.100000000000001</v>
      </c>
      <c r="F13" s="118"/>
      <c r="G13" s="23"/>
      <c r="H13" s="23"/>
      <c r="I13" s="23"/>
      <c r="J13" s="6"/>
      <c r="K13" s="6"/>
      <c r="L13" s="99"/>
      <c r="M13" s="6"/>
      <c r="N13" s="6"/>
      <c r="O13" s="6"/>
      <c r="P13" s="6"/>
      <c r="Q13" s="6"/>
      <c r="R13" s="6">
        <v>17.100000000000001</v>
      </c>
      <c r="S13" s="102"/>
      <c r="T13" s="102"/>
      <c r="U13" s="102"/>
      <c r="V13" s="102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99"/>
      <c r="AP13" s="6"/>
      <c r="AQ13" s="6"/>
      <c r="AR13" s="6"/>
      <c r="AS13" s="105"/>
      <c r="AT13" s="105"/>
      <c r="AU13" s="6"/>
      <c r="AV13" s="23">
        <f t="shared" si="0"/>
        <v>0</v>
      </c>
    </row>
    <row r="14" spans="1:50" ht="15.75" thickBot="1" x14ac:dyDescent="0.25">
      <c r="A14" s="12"/>
      <c r="B14" s="12">
        <v>8</v>
      </c>
      <c r="C14" s="8">
        <v>44266</v>
      </c>
      <c r="D14" s="8" t="s">
        <v>94</v>
      </c>
      <c r="E14" s="6">
        <v>18.149999999999999</v>
      </c>
      <c r="F14" s="17"/>
      <c r="G14" s="23"/>
      <c r="H14" s="23"/>
      <c r="I14" s="23"/>
      <c r="J14" s="6"/>
      <c r="K14" s="6"/>
      <c r="L14" s="99"/>
      <c r="M14" s="6"/>
      <c r="N14" s="6"/>
      <c r="O14" s="6"/>
      <c r="P14" s="6"/>
      <c r="Q14" s="6"/>
      <c r="R14" s="6"/>
      <c r="S14" s="102">
        <v>18.149999999999999</v>
      </c>
      <c r="T14" s="102"/>
      <c r="U14" s="102"/>
      <c r="V14" s="102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99"/>
      <c r="AP14" s="6"/>
      <c r="AQ14" s="6"/>
      <c r="AR14" s="6"/>
      <c r="AS14" s="105"/>
      <c r="AT14" s="105"/>
      <c r="AU14" s="6"/>
      <c r="AV14" s="23">
        <f t="shared" si="0"/>
        <v>0</v>
      </c>
    </row>
    <row r="15" spans="1:50" ht="15.75" thickBot="1" x14ac:dyDescent="0.25">
      <c r="A15" s="12"/>
      <c r="B15" s="12">
        <v>9</v>
      </c>
      <c r="C15" s="8">
        <v>44270</v>
      </c>
      <c r="D15" s="8" t="s">
        <v>95</v>
      </c>
      <c r="E15" s="6">
        <v>962.68</v>
      </c>
      <c r="F15" s="17"/>
      <c r="G15" s="23"/>
      <c r="H15" s="23"/>
      <c r="I15" s="23"/>
      <c r="J15" s="6"/>
      <c r="K15" s="6"/>
      <c r="L15" s="99"/>
      <c r="M15" s="6"/>
      <c r="N15" s="6"/>
      <c r="O15" s="6"/>
      <c r="P15" s="6"/>
      <c r="Q15" s="6"/>
      <c r="R15" s="6"/>
      <c r="S15" s="102"/>
      <c r="T15" s="102">
        <v>962.68</v>
      </c>
      <c r="U15" s="102"/>
      <c r="V15" s="102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99"/>
      <c r="AP15" s="6"/>
      <c r="AQ15" s="6"/>
      <c r="AR15" s="6"/>
      <c r="AS15" s="105"/>
      <c r="AT15" s="105"/>
      <c r="AU15" s="6"/>
      <c r="AV15" s="23">
        <f t="shared" si="0"/>
        <v>0</v>
      </c>
    </row>
    <row r="16" spans="1:50" ht="15.75" thickBot="1" x14ac:dyDescent="0.25">
      <c r="A16" s="12"/>
      <c r="B16" s="12">
        <v>10</v>
      </c>
      <c r="C16" s="8">
        <v>44272</v>
      </c>
      <c r="D16" s="8" t="s">
        <v>94</v>
      </c>
      <c r="E16" s="6">
        <v>87</v>
      </c>
      <c r="F16" s="17"/>
      <c r="G16" s="23"/>
      <c r="H16" s="23"/>
      <c r="I16" s="23"/>
      <c r="J16" s="6"/>
      <c r="K16" s="6"/>
      <c r="L16" s="99"/>
      <c r="M16" s="6"/>
      <c r="N16" s="6"/>
      <c r="O16" s="6"/>
      <c r="P16" s="6"/>
      <c r="Q16" s="6"/>
      <c r="R16" s="6"/>
      <c r="S16" s="102">
        <v>87</v>
      </c>
      <c r="T16" s="102"/>
      <c r="U16" s="102"/>
      <c r="V16" s="102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99"/>
      <c r="AP16" s="6"/>
      <c r="AQ16" s="6"/>
      <c r="AR16" s="6"/>
      <c r="AS16" s="105"/>
      <c r="AT16" s="105"/>
      <c r="AU16" s="6"/>
      <c r="AV16" s="23">
        <f t="shared" si="0"/>
        <v>0</v>
      </c>
    </row>
    <row r="17" spans="1:48" ht="15.75" thickBot="1" x14ac:dyDescent="0.25">
      <c r="A17" s="12"/>
      <c r="B17" s="12">
        <v>11</v>
      </c>
      <c r="C17" s="8">
        <v>44277</v>
      </c>
      <c r="D17" s="8" t="s">
        <v>96</v>
      </c>
      <c r="E17" s="6">
        <v>544.5</v>
      </c>
      <c r="F17" s="17"/>
      <c r="G17" s="23"/>
      <c r="H17" s="23"/>
      <c r="I17" s="23"/>
      <c r="J17" s="6"/>
      <c r="K17" s="6"/>
      <c r="L17" s="99"/>
      <c r="M17" s="6"/>
      <c r="N17" s="6"/>
      <c r="O17" s="6"/>
      <c r="P17" s="6"/>
      <c r="Q17" s="6"/>
      <c r="R17" s="6"/>
      <c r="S17" s="102"/>
      <c r="T17" s="102">
        <v>544.5</v>
      </c>
      <c r="U17" s="102"/>
      <c r="V17" s="102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99"/>
      <c r="AP17" s="6"/>
      <c r="AQ17" s="6"/>
      <c r="AR17" s="6"/>
      <c r="AS17" s="105"/>
      <c r="AT17" s="105"/>
      <c r="AU17" s="6"/>
      <c r="AV17" s="23">
        <f t="shared" si="0"/>
        <v>0</v>
      </c>
    </row>
    <row r="18" spans="1:48" ht="15.75" thickBot="1" x14ac:dyDescent="0.25">
      <c r="A18" s="12"/>
      <c r="B18" s="12">
        <v>12</v>
      </c>
      <c r="C18" s="8">
        <v>44287</v>
      </c>
      <c r="D18" s="8" t="s">
        <v>6</v>
      </c>
      <c r="E18" s="6">
        <v>17.100000000000001</v>
      </c>
      <c r="F18" s="17"/>
      <c r="G18" s="23"/>
      <c r="H18" s="23"/>
      <c r="I18" s="23"/>
      <c r="J18" s="6"/>
      <c r="K18" s="6"/>
      <c r="L18" s="99"/>
      <c r="M18" s="6"/>
      <c r="N18" s="6"/>
      <c r="O18" s="6"/>
      <c r="P18" s="6"/>
      <c r="Q18" s="6"/>
      <c r="R18" s="6">
        <v>17.100000000000001</v>
      </c>
      <c r="S18" s="102"/>
      <c r="T18" s="102"/>
      <c r="U18" s="102"/>
      <c r="V18" s="102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99"/>
      <c r="AP18" s="6"/>
      <c r="AQ18" s="6"/>
      <c r="AR18" s="6"/>
      <c r="AS18" s="105"/>
      <c r="AT18" s="105"/>
      <c r="AU18" s="6"/>
      <c r="AV18" s="23">
        <f t="shared" si="0"/>
        <v>0</v>
      </c>
    </row>
    <row r="19" spans="1:48" ht="15.75" thickBot="1" x14ac:dyDescent="0.25">
      <c r="A19" s="12"/>
      <c r="B19" s="12">
        <v>13</v>
      </c>
      <c r="C19" s="8">
        <v>44289</v>
      </c>
      <c r="D19" s="8" t="s">
        <v>97</v>
      </c>
      <c r="E19" s="6">
        <v>83.6</v>
      </c>
      <c r="F19" s="17"/>
      <c r="G19" s="23"/>
      <c r="H19" s="23"/>
      <c r="I19" s="23"/>
      <c r="J19" s="6"/>
      <c r="K19" s="6"/>
      <c r="L19" s="99"/>
      <c r="M19" s="6"/>
      <c r="N19" s="6"/>
      <c r="O19" s="6">
        <v>83.6</v>
      </c>
      <c r="P19" s="6"/>
      <c r="Q19" s="6"/>
      <c r="R19" s="6"/>
      <c r="S19" s="102"/>
      <c r="T19" s="102"/>
      <c r="U19" s="102"/>
      <c r="V19" s="102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99"/>
      <c r="AP19" s="6"/>
      <c r="AQ19" s="6"/>
      <c r="AR19" s="6"/>
      <c r="AS19" s="105"/>
      <c r="AT19" s="105"/>
      <c r="AU19" s="6"/>
      <c r="AV19" s="23">
        <f t="shared" si="0"/>
        <v>0</v>
      </c>
    </row>
    <row r="20" spans="1:48" ht="15.75" thickBot="1" x14ac:dyDescent="0.25">
      <c r="A20" s="12"/>
      <c r="B20" s="12">
        <v>14</v>
      </c>
      <c r="C20" s="8">
        <v>44289</v>
      </c>
      <c r="D20" s="8" t="s">
        <v>98</v>
      </c>
      <c r="E20" s="6">
        <v>314.14999999999998</v>
      </c>
      <c r="F20" s="17"/>
      <c r="G20" s="23"/>
      <c r="H20" s="23"/>
      <c r="I20" s="23"/>
      <c r="J20" s="6"/>
      <c r="K20" s="6"/>
      <c r="L20" s="99"/>
      <c r="M20" s="6"/>
      <c r="N20" s="6"/>
      <c r="O20" s="6"/>
      <c r="P20" s="6"/>
      <c r="Q20" s="6"/>
      <c r="R20" s="6"/>
      <c r="S20" s="102"/>
      <c r="T20" s="102"/>
      <c r="U20" s="102"/>
      <c r="V20" s="102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>
        <v>314.14999999999998</v>
      </c>
      <c r="AO20" s="99"/>
      <c r="AP20" s="6"/>
      <c r="AQ20" s="6"/>
      <c r="AR20" s="6" t="s">
        <v>99</v>
      </c>
      <c r="AS20" s="105"/>
      <c r="AT20" s="105"/>
      <c r="AU20" s="6"/>
      <c r="AV20" s="23">
        <f t="shared" si="0"/>
        <v>0</v>
      </c>
    </row>
    <row r="21" spans="1:48" ht="15.75" thickBot="1" x14ac:dyDescent="0.25">
      <c r="A21" s="12"/>
      <c r="B21" s="12">
        <v>15</v>
      </c>
      <c r="C21" s="8">
        <v>44293</v>
      </c>
      <c r="D21" s="8" t="s">
        <v>103</v>
      </c>
      <c r="E21" s="6">
        <v>120</v>
      </c>
      <c r="F21" s="17"/>
      <c r="G21" s="23"/>
      <c r="H21" s="23"/>
      <c r="I21" s="23"/>
      <c r="J21" s="6"/>
      <c r="K21" s="6"/>
      <c r="L21" s="99"/>
      <c r="M21" s="6"/>
      <c r="N21" s="6"/>
      <c r="O21" s="6"/>
      <c r="P21" s="6"/>
      <c r="Q21" s="6"/>
      <c r="R21" s="6"/>
      <c r="S21" s="102"/>
      <c r="T21" s="102"/>
      <c r="U21" s="102">
        <v>120</v>
      </c>
      <c r="V21" s="102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99"/>
      <c r="AP21" s="6"/>
      <c r="AQ21" s="6"/>
      <c r="AR21" s="6"/>
      <c r="AS21" s="105"/>
      <c r="AT21" s="105"/>
      <c r="AU21" s="6"/>
      <c r="AV21" s="23">
        <f t="shared" si="0"/>
        <v>0</v>
      </c>
    </row>
    <row r="22" spans="1:48" ht="15.75" thickBot="1" x14ac:dyDescent="0.25">
      <c r="A22" s="12"/>
      <c r="B22" s="12">
        <v>16</v>
      </c>
      <c r="C22" s="8">
        <v>44301</v>
      </c>
      <c r="D22" s="8" t="s">
        <v>104</v>
      </c>
      <c r="E22" s="6">
        <v>51</v>
      </c>
      <c r="F22" s="17"/>
      <c r="G22" s="23"/>
      <c r="H22" s="23"/>
      <c r="I22" s="23"/>
      <c r="J22" s="6"/>
      <c r="K22" s="6"/>
      <c r="L22" s="99"/>
      <c r="M22" s="6">
        <v>51</v>
      </c>
      <c r="N22" s="6"/>
      <c r="O22" s="6"/>
      <c r="P22" s="6"/>
      <c r="Q22" s="6"/>
      <c r="R22" s="6"/>
      <c r="S22" s="102"/>
      <c r="T22" s="102"/>
      <c r="U22" s="102"/>
      <c r="V22" s="102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99"/>
      <c r="AP22" s="6"/>
      <c r="AQ22" s="6"/>
      <c r="AR22" s="6"/>
      <c r="AS22" s="105"/>
      <c r="AT22" s="105"/>
      <c r="AU22" s="6"/>
      <c r="AV22" s="23">
        <f t="shared" si="0"/>
        <v>0</v>
      </c>
    </row>
    <row r="23" spans="1:48" ht="15.75" thickBot="1" x14ac:dyDescent="0.25">
      <c r="A23" s="12"/>
      <c r="B23" s="12">
        <v>17</v>
      </c>
      <c r="C23" s="8">
        <v>44302</v>
      </c>
      <c r="D23" s="8" t="s">
        <v>105</v>
      </c>
      <c r="E23" s="6">
        <v>100</v>
      </c>
      <c r="F23" s="17"/>
      <c r="G23" s="23"/>
      <c r="H23" s="23"/>
      <c r="I23" s="23"/>
      <c r="J23" s="6"/>
      <c r="K23" s="6"/>
      <c r="L23" s="99"/>
      <c r="M23" s="6"/>
      <c r="N23" s="6"/>
      <c r="O23" s="6"/>
      <c r="P23" s="6"/>
      <c r="Q23" s="6"/>
      <c r="R23" s="6"/>
      <c r="S23" s="102"/>
      <c r="T23" s="102"/>
      <c r="U23" s="102"/>
      <c r="V23" s="102"/>
      <c r="W23" s="108"/>
      <c r="X23" s="108"/>
      <c r="Y23" s="108">
        <v>100</v>
      </c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99"/>
      <c r="AP23" s="6"/>
      <c r="AQ23" s="6"/>
      <c r="AR23" s="6"/>
      <c r="AS23" s="105"/>
      <c r="AT23" s="105"/>
      <c r="AU23" s="6"/>
      <c r="AV23" s="23">
        <f t="shared" si="0"/>
        <v>0</v>
      </c>
    </row>
    <row r="24" spans="1:48" ht="15.75" thickBot="1" x14ac:dyDescent="0.25">
      <c r="A24" s="12"/>
      <c r="B24" s="12">
        <v>18</v>
      </c>
      <c r="C24" s="8">
        <v>44305</v>
      </c>
      <c r="D24" s="8" t="s">
        <v>107</v>
      </c>
      <c r="E24" s="6">
        <v>-31.25</v>
      </c>
      <c r="F24" s="118"/>
      <c r="G24" s="23"/>
      <c r="H24" s="23"/>
      <c r="I24" s="23"/>
      <c r="J24" s="6"/>
      <c r="K24" s="6">
        <v>-31.25</v>
      </c>
      <c r="L24" s="99"/>
      <c r="M24" s="6"/>
      <c r="N24" s="6"/>
      <c r="O24" s="6"/>
      <c r="P24" s="6"/>
      <c r="Q24" s="6"/>
      <c r="R24" s="6"/>
      <c r="S24" s="102"/>
      <c r="T24" s="102"/>
      <c r="U24" s="102"/>
      <c r="V24" s="102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99"/>
      <c r="AP24" s="6"/>
      <c r="AQ24" s="6"/>
      <c r="AR24" s="6"/>
      <c r="AS24" s="105"/>
      <c r="AT24" s="105"/>
      <c r="AU24" s="6"/>
      <c r="AV24" s="23">
        <f t="shared" si="0"/>
        <v>0</v>
      </c>
    </row>
    <row r="25" spans="1:48" ht="15.75" thickBot="1" x14ac:dyDescent="0.25">
      <c r="A25" s="12"/>
      <c r="B25" s="12">
        <v>19</v>
      </c>
      <c r="C25" s="8">
        <v>44306</v>
      </c>
      <c r="D25" s="8" t="s">
        <v>107</v>
      </c>
      <c r="E25" s="6">
        <v>-62.5</v>
      </c>
      <c r="F25" s="17"/>
      <c r="G25" s="23"/>
      <c r="H25" s="23"/>
      <c r="I25" s="23"/>
      <c r="J25" s="6"/>
      <c r="K25" s="6">
        <v>-62.5</v>
      </c>
      <c r="L25" s="99"/>
      <c r="M25" s="6"/>
      <c r="N25" s="6"/>
      <c r="O25" s="6"/>
      <c r="P25" s="6"/>
      <c r="Q25" s="6"/>
      <c r="R25" s="6"/>
      <c r="S25" s="102"/>
      <c r="T25" s="102"/>
      <c r="U25" s="102"/>
      <c r="V25" s="102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99"/>
      <c r="AP25" s="6"/>
      <c r="AQ25" s="6"/>
      <c r="AR25" s="6"/>
      <c r="AS25" s="105"/>
      <c r="AT25" s="105"/>
      <c r="AU25" s="6"/>
      <c r="AV25" s="23">
        <f t="shared" si="0"/>
        <v>0</v>
      </c>
    </row>
    <row r="26" spans="1:48" ht="15.75" thickBot="1" x14ac:dyDescent="0.25">
      <c r="A26" s="12"/>
      <c r="B26" s="12">
        <v>20</v>
      </c>
      <c r="C26" s="8">
        <v>44306</v>
      </c>
      <c r="D26" s="8" t="s">
        <v>108</v>
      </c>
      <c r="E26" s="6">
        <v>15</v>
      </c>
      <c r="F26" s="17"/>
      <c r="G26" s="23"/>
      <c r="H26" s="23"/>
      <c r="I26" s="23"/>
      <c r="J26" s="6"/>
      <c r="K26" s="6"/>
      <c r="L26" s="99"/>
      <c r="M26" s="6"/>
      <c r="N26" s="6"/>
      <c r="O26" s="6"/>
      <c r="P26" s="6"/>
      <c r="Q26" s="6"/>
      <c r="R26" s="6"/>
      <c r="S26" s="102"/>
      <c r="T26" s="102"/>
      <c r="U26" s="102"/>
      <c r="V26" s="102">
        <v>15</v>
      </c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99"/>
      <c r="AP26" s="6"/>
      <c r="AQ26" s="6"/>
      <c r="AR26" s="6"/>
      <c r="AS26" s="105"/>
      <c r="AT26" s="105"/>
      <c r="AU26" s="6"/>
      <c r="AV26" s="23">
        <f t="shared" si="0"/>
        <v>0</v>
      </c>
    </row>
    <row r="27" spans="1:48" ht="15.75" thickBot="1" x14ac:dyDescent="0.25">
      <c r="A27" s="12"/>
      <c r="B27" s="12">
        <v>21</v>
      </c>
      <c r="C27" s="8">
        <v>44306</v>
      </c>
      <c r="D27" s="8" t="s">
        <v>109</v>
      </c>
      <c r="E27" s="6">
        <v>15</v>
      </c>
      <c r="F27" s="17"/>
      <c r="G27" s="23"/>
      <c r="H27" s="23"/>
      <c r="I27" s="23"/>
      <c r="J27" s="6"/>
      <c r="K27" s="6"/>
      <c r="L27" s="99"/>
      <c r="M27" s="6"/>
      <c r="N27" s="6"/>
      <c r="O27" s="6"/>
      <c r="P27" s="6"/>
      <c r="Q27" s="6"/>
      <c r="R27" s="6"/>
      <c r="S27" s="102"/>
      <c r="T27" s="102"/>
      <c r="U27" s="102"/>
      <c r="V27" s="102">
        <v>15</v>
      </c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99"/>
      <c r="AP27" s="6"/>
      <c r="AQ27" s="6"/>
      <c r="AR27" s="6"/>
      <c r="AS27" s="105"/>
      <c r="AT27" s="105"/>
      <c r="AU27" s="6"/>
      <c r="AV27" s="23">
        <f t="shared" si="0"/>
        <v>0</v>
      </c>
    </row>
    <row r="28" spans="1:48" ht="15.75" thickBot="1" x14ac:dyDescent="0.25">
      <c r="A28" s="12"/>
      <c r="B28" s="12">
        <v>22</v>
      </c>
      <c r="C28" s="8">
        <v>44307</v>
      </c>
      <c r="D28" s="8" t="s">
        <v>107</v>
      </c>
      <c r="E28" s="6">
        <v>-62.5</v>
      </c>
      <c r="F28" s="17"/>
      <c r="G28" s="23"/>
      <c r="H28" s="23"/>
      <c r="I28" s="23"/>
      <c r="J28" s="6"/>
      <c r="K28" s="6">
        <v>-62.5</v>
      </c>
      <c r="L28" s="99"/>
      <c r="M28" s="6"/>
      <c r="N28" s="6"/>
      <c r="O28" s="6"/>
      <c r="P28" s="6"/>
      <c r="Q28" s="6"/>
      <c r="R28" s="6"/>
      <c r="S28" s="102"/>
      <c r="T28" s="102"/>
      <c r="U28" s="102"/>
      <c r="V28" s="102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99"/>
      <c r="AP28" s="6"/>
      <c r="AQ28" s="6"/>
      <c r="AR28" s="6"/>
      <c r="AS28" s="105"/>
      <c r="AT28" s="105"/>
      <c r="AU28" s="6"/>
      <c r="AV28" s="23">
        <f t="shared" si="0"/>
        <v>0</v>
      </c>
    </row>
    <row r="29" spans="1:48" ht="15.75" thickBot="1" x14ac:dyDescent="0.25">
      <c r="A29" s="12"/>
      <c r="B29" s="12">
        <v>23</v>
      </c>
      <c r="C29" s="8">
        <v>44308</v>
      </c>
      <c r="D29" s="8" t="s">
        <v>110</v>
      </c>
      <c r="E29" s="6">
        <v>80</v>
      </c>
      <c r="F29" s="17"/>
      <c r="G29" s="23"/>
      <c r="H29" s="23"/>
      <c r="I29" s="23"/>
      <c r="J29" s="6"/>
      <c r="K29" s="6"/>
      <c r="L29" s="99"/>
      <c r="M29" s="6"/>
      <c r="N29" s="6"/>
      <c r="O29" s="6"/>
      <c r="P29" s="6"/>
      <c r="Q29" s="6"/>
      <c r="R29" s="6"/>
      <c r="S29" s="102"/>
      <c r="T29" s="102"/>
      <c r="U29" s="102"/>
      <c r="V29" s="102"/>
      <c r="W29" s="108"/>
      <c r="X29" s="108"/>
      <c r="Y29" s="108">
        <v>80</v>
      </c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99"/>
      <c r="AP29" s="6"/>
      <c r="AQ29" s="6"/>
      <c r="AR29" s="6"/>
      <c r="AS29" s="105"/>
      <c r="AT29" s="105"/>
      <c r="AU29" s="6"/>
      <c r="AV29" s="23">
        <f t="shared" si="0"/>
        <v>0</v>
      </c>
    </row>
    <row r="30" spans="1:48" ht="15.75" thickBot="1" x14ac:dyDescent="0.25">
      <c r="A30" s="12"/>
      <c r="B30" s="12">
        <v>24</v>
      </c>
      <c r="C30" s="8">
        <v>44311</v>
      </c>
      <c r="D30" s="8" t="s">
        <v>107</v>
      </c>
      <c r="E30" s="6">
        <v>-31.25</v>
      </c>
      <c r="F30" s="17"/>
      <c r="G30" s="23"/>
      <c r="H30" s="23"/>
      <c r="I30" s="23"/>
      <c r="J30" s="6"/>
      <c r="K30" s="6">
        <v>-31.25</v>
      </c>
      <c r="L30" s="99"/>
      <c r="M30" s="6"/>
      <c r="N30" s="6"/>
      <c r="O30" s="6"/>
      <c r="P30" s="6"/>
      <c r="Q30" s="6"/>
      <c r="R30" s="6"/>
      <c r="S30" s="102"/>
      <c r="T30" s="102"/>
      <c r="U30" s="102"/>
      <c r="V30" s="102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99"/>
      <c r="AP30" s="6"/>
      <c r="AQ30" s="6"/>
      <c r="AR30" s="6"/>
      <c r="AS30" s="105"/>
      <c r="AT30" s="105"/>
      <c r="AU30" s="6"/>
      <c r="AV30" s="23">
        <f t="shared" si="0"/>
        <v>0</v>
      </c>
    </row>
    <row r="31" spans="1:48" ht="15.75" thickBot="1" x14ac:dyDescent="0.25">
      <c r="A31" s="12"/>
      <c r="B31" s="12">
        <v>25</v>
      </c>
      <c r="C31" s="8">
        <v>44313</v>
      </c>
      <c r="D31" s="8" t="s">
        <v>107</v>
      </c>
      <c r="E31" s="6">
        <v>-31.25</v>
      </c>
      <c r="F31" s="17"/>
      <c r="G31" s="23"/>
      <c r="H31" s="23"/>
      <c r="I31" s="23"/>
      <c r="J31" s="6"/>
      <c r="K31" s="6">
        <v>-31.25</v>
      </c>
      <c r="L31" s="99"/>
      <c r="M31" s="6"/>
      <c r="N31" s="6"/>
      <c r="O31" s="6"/>
      <c r="P31" s="6"/>
      <c r="Q31" s="6"/>
      <c r="R31" s="6"/>
      <c r="S31" s="102"/>
      <c r="T31" s="102"/>
      <c r="U31" s="102"/>
      <c r="V31" s="102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99"/>
      <c r="AP31" s="6"/>
      <c r="AQ31" s="6"/>
      <c r="AR31" s="6"/>
      <c r="AS31" s="105"/>
      <c r="AT31" s="105"/>
      <c r="AU31" s="6"/>
      <c r="AV31" s="23">
        <f t="shared" si="0"/>
        <v>0</v>
      </c>
    </row>
    <row r="32" spans="1:48" ht="15.75" thickBot="1" x14ac:dyDescent="0.25">
      <c r="A32" s="12"/>
      <c r="B32" s="12">
        <v>26</v>
      </c>
      <c r="C32" s="8">
        <v>44315</v>
      </c>
      <c r="D32" s="8" t="s">
        <v>107</v>
      </c>
      <c r="E32" s="6">
        <v>-62.5</v>
      </c>
      <c r="F32" s="17"/>
      <c r="G32" s="23"/>
      <c r="H32" s="23"/>
      <c r="I32" s="23"/>
      <c r="J32" s="6"/>
      <c r="K32" s="6">
        <v>-62.5</v>
      </c>
      <c r="L32" s="99"/>
      <c r="M32" s="6"/>
      <c r="N32" s="6"/>
      <c r="O32" s="6"/>
      <c r="P32" s="6"/>
      <c r="Q32" s="6"/>
      <c r="R32" s="6"/>
      <c r="S32" s="102"/>
      <c r="T32" s="102"/>
      <c r="U32" s="102"/>
      <c r="V32" s="102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99"/>
      <c r="AP32" s="6"/>
      <c r="AQ32" s="6"/>
      <c r="AR32" s="6"/>
      <c r="AS32" s="105"/>
      <c r="AT32" s="105"/>
      <c r="AU32" s="6"/>
      <c r="AV32" s="23">
        <f t="shared" si="0"/>
        <v>0</v>
      </c>
    </row>
    <row r="33" spans="1:48" ht="15.75" thickBot="1" x14ac:dyDescent="0.25">
      <c r="A33" s="12"/>
      <c r="B33" s="12">
        <v>27</v>
      </c>
      <c r="C33" s="8">
        <v>44317</v>
      </c>
      <c r="D33" s="8" t="s">
        <v>93</v>
      </c>
      <c r="E33" s="6">
        <v>17.100000000000001</v>
      </c>
      <c r="F33" s="17"/>
      <c r="G33" s="23"/>
      <c r="H33" s="23"/>
      <c r="I33" s="23"/>
      <c r="J33" s="6"/>
      <c r="K33" s="6"/>
      <c r="L33" s="99"/>
      <c r="M33" s="6"/>
      <c r="N33" s="6"/>
      <c r="O33" s="6"/>
      <c r="P33" s="6"/>
      <c r="Q33" s="6"/>
      <c r="R33" s="6">
        <v>17.100000000000001</v>
      </c>
      <c r="S33" s="102"/>
      <c r="T33" s="102"/>
      <c r="U33" s="102"/>
      <c r="V33" s="102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99"/>
      <c r="AP33" s="6"/>
      <c r="AQ33" s="6"/>
      <c r="AR33" s="6"/>
      <c r="AS33" s="105"/>
      <c r="AT33" s="105"/>
      <c r="AU33" s="6"/>
      <c r="AV33" s="23">
        <f t="shared" si="0"/>
        <v>0</v>
      </c>
    </row>
    <row r="34" spans="1:48" ht="15.75" thickBot="1" x14ac:dyDescent="0.25">
      <c r="A34" s="12"/>
      <c r="B34" s="12">
        <v>28</v>
      </c>
      <c r="C34" s="8">
        <v>44320</v>
      </c>
      <c r="D34" s="8" t="s">
        <v>107</v>
      </c>
      <c r="E34" s="6">
        <v>-62.5</v>
      </c>
      <c r="F34" s="17"/>
      <c r="G34" s="23"/>
      <c r="H34" s="23"/>
      <c r="I34" s="23"/>
      <c r="J34" s="6"/>
      <c r="K34" s="6">
        <v>-62.5</v>
      </c>
      <c r="L34" s="99"/>
      <c r="M34" s="6"/>
      <c r="N34" s="6"/>
      <c r="O34" s="6"/>
      <c r="P34" s="6"/>
      <c r="Q34" s="6"/>
      <c r="R34" s="6"/>
      <c r="S34" s="102"/>
      <c r="T34" s="102"/>
      <c r="U34" s="102"/>
      <c r="V34" s="102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99"/>
      <c r="AP34" s="6"/>
      <c r="AQ34" s="6"/>
      <c r="AR34" s="6"/>
      <c r="AS34" s="105"/>
      <c r="AT34" s="105"/>
      <c r="AU34" s="6"/>
      <c r="AV34" s="23">
        <f t="shared" si="0"/>
        <v>0</v>
      </c>
    </row>
    <row r="35" spans="1:48" ht="15.75" thickBot="1" x14ac:dyDescent="0.25">
      <c r="A35" s="12"/>
      <c r="B35" s="12">
        <v>29</v>
      </c>
      <c r="C35" s="8">
        <v>44326</v>
      </c>
      <c r="D35" s="8" t="s">
        <v>111</v>
      </c>
      <c r="E35" s="6">
        <v>-90</v>
      </c>
      <c r="F35" s="17"/>
      <c r="G35" s="23"/>
      <c r="H35" s="23"/>
      <c r="I35" s="23"/>
      <c r="J35" s="6"/>
      <c r="K35" s="6"/>
      <c r="L35" s="99"/>
      <c r="M35" s="6"/>
      <c r="N35" s="6"/>
      <c r="O35" s="6"/>
      <c r="P35" s="6"/>
      <c r="Q35" s="6"/>
      <c r="R35" s="6"/>
      <c r="S35" s="102"/>
      <c r="T35" s="102"/>
      <c r="U35" s="102"/>
      <c r="V35" s="102"/>
      <c r="W35" s="108"/>
      <c r="X35" s="108"/>
      <c r="Y35" s="108">
        <v>-90</v>
      </c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99"/>
      <c r="AP35" s="6"/>
      <c r="AQ35" s="6"/>
      <c r="AR35" s="6"/>
      <c r="AS35" s="105"/>
      <c r="AT35" s="105"/>
      <c r="AU35" s="6"/>
      <c r="AV35" s="23">
        <f t="shared" si="0"/>
        <v>0</v>
      </c>
    </row>
    <row r="36" spans="1:48" ht="15.75" thickBot="1" x14ac:dyDescent="0.25">
      <c r="A36" s="12"/>
      <c r="B36" s="12">
        <v>30</v>
      </c>
      <c r="C36" s="8">
        <v>44330</v>
      </c>
      <c r="D36" s="8" t="s">
        <v>107</v>
      </c>
      <c r="E36" s="6">
        <v>-31.25</v>
      </c>
      <c r="F36" s="17"/>
      <c r="G36" s="23"/>
      <c r="H36" s="23"/>
      <c r="I36" s="23"/>
      <c r="J36" s="6"/>
      <c r="K36" s="6">
        <v>-31.25</v>
      </c>
      <c r="L36" s="99"/>
      <c r="M36" s="6"/>
      <c r="N36" s="6"/>
      <c r="O36" s="6"/>
      <c r="P36" s="6"/>
      <c r="Q36" s="6"/>
      <c r="R36" s="6"/>
      <c r="S36" s="102"/>
      <c r="T36" s="102"/>
      <c r="U36" s="102"/>
      <c r="V36" s="102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99"/>
      <c r="AP36" s="6"/>
      <c r="AQ36" s="6"/>
      <c r="AR36" s="6"/>
      <c r="AS36" s="105"/>
      <c r="AT36" s="105"/>
      <c r="AU36" s="6"/>
      <c r="AV36" s="23">
        <f t="shared" si="0"/>
        <v>0</v>
      </c>
    </row>
    <row r="37" spans="1:48" ht="15.75" thickBot="1" x14ac:dyDescent="0.25">
      <c r="A37" s="12"/>
      <c r="B37" s="12">
        <v>31</v>
      </c>
      <c r="C37" s="91">
        <v>44336</v>
      </c>
      <c r="D37" s="8" t="s">
        <v>107</v>
      </c>
      <c r="E37" s="6">
        <v>-62.5</v>
      </c>
      <c r="F37" s="17"/>
      <c r="G37" s="23"/>
      <c r="H37" s="23"/>
      <c r="I37" s="23"/>
      <c r="J37" s="6"/>
      <c r="K37" s="6">
        <v>-62.5</v>
      </c>
      <c r="L37" s="99"/>
      <c r="M37" s="6"/>
      <c r="N37" s="6"/>
      <c r="O37" s="6"/>
      <c r="P37" s="6"/>
      <c r="Q37" s="6"/>
      <c r="R37" s="6"/>
      <c r="S37" s="102"/>
      <c r="T37" s="102"/>
      <c r="U37" s="102"/>
      <c r="V37" s="102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99"/>
      <c r="AP37" s="6"/>
      <c r="AQ37" s="6"/>
      <c r="AR37" s="6"/>
      <c r="AS37" s="105"/>
      <c r="AT37" s="105"/>
      <c r="AU37" s="6"/>
      <c r="AV37" s="23">
        <f t="shared" si="0"/>
        <v>0</v>
      </c>
    </row>
    <row r="38" spans="1:48" ht="15.75" thickBot="1" x14ac:dyDescent="0.25">
      <c r="A38" s="12"/>
      <c r="B38" s="12">
        <v>32</v>
      </c>
      <c r="C38" s="8">
        <v>44337</v>
      </c>
      <c r="D38" s="8" t="s">
        <v>107</v>
      </c>
      <c r="E38" s="6">
        <v>-31.25</v>
      </c>
      <c r="F38" s="17"/>
      <c r="G38" s="23"/>
      <c r="H38" s="23"/>
      <c r="I38" s="23"/>
      <c r="J38" s="6"/>
      <c r="K38" s="6">
        <v>-31.25</v>
      </c>
      <c r="L38" s="99"/>
      <c r="M38" s="6"/>
      <c r="N38" s="6"/>
      <c r="O38" s="6"/>
      <c r="P38" s="6"/>
      <c r="Q38" s="6"/>
      <c r="R38" s="6"/>
      <c r="S38" s="102"/>
      <c r="T38" s="102"/>
      <c r="U38" s="102"/>
      <c r="V38" s="102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99"/>
      <c r="AP38" s="6"/>
      <c r="AQ38" s="6"/>
      <c r="AR38" s="6"/>
      <c r="AS38" s="105"/>
      <c r="AT38" s="105"/>
      <c r="AU38" s="6"/>
      <c r="AV38" s="23">
        <f t="shared" si="0"/>
        <v>0</v>
      </c>
    </row>
    <row r="39" spans="1:48" ht="15.75" thickBot="1" x14ac:dyDescent="0.25">
      <c r="A39" s="12"/>
      <c r="B39" s="12">
        <v>33</v>
      </c>
      <c r="C39" s="8">
        <v>44341</v>
      </c>
      <c r="D39" s="8" t="s">
        <v>107</v>
      </c>
      <c r="E39" s="6">
        <v>-32.5</v>
      </c>
      <c r="F39" s="17"/>
      <c r="G39" s="23"/>
      <c r="H39" s="23"/>
      <c r="I39" s="23"/>
      <c r="J39" s="6"/>
      <c r="K39" s="6">
        <v>-32.5</v>
      </c>
      <c r="L39" s="99"/>
      <c r="M39" s="6"/>
      <c r="N39" s="6"/>
      <c r="O39" s="6"/>
      <c r="P39" s="6"/>
      <c r="Q39" s="6"/>
      <c r="R39" s="6"/>
      <c r="S39" s="102"/>
      <c r="T39" s="102"/>
      <c r="U39" s="102"/>
      <c r="V39" s="102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99"/>
      <c r="AP39" s="6"/>
      <c r="AQ39" s="6"/>
      <c r="AR39" s="6"/>
      <c r="AS39" s="105"/>
      <c r="AT39" s="105"/>
      <c r="AU39" s="6"/>
      <c r="AV39" s="23">
        <f t="shared" si="0"/>
        <v>0</v>
      </c>
    </row>
    <row r="40" spans="1:48" ht="15.75" thickBot="1" x14ac:dyDescent="0.25">
      <c r="A40" s="12"/>
      <c r="B40" s="12">
        <v>34</v>
      </c>
      <c r="C40" s="8">
        <v>44344</v>
      </c>
      <c r="D40" s="8" t="s">
        <v>107</v>
      </c>
      <c r="E40" s="6">
        <v>-62.5</v>
      </c>
      <c r="F40" s="17"/>
      <c r="G40" s="23"/>
      <c r="H40" s="23"/>
      <c r="I40" s="23"/>
      <c r="J40" s="6"/>
      <c r="K40" s="6">
        <v>-62.5</v>
      </c>
      <c r="L40" s="99" t="s">
        <v>112</v>
      </c>
      <c r="M40" s="6"/>
      <c r="N40" s="6"/>
      <c r="O40" s="6"/>
      <c r="P40" s="6"/>
      <c r="Q40" s="6"/>
      <c r="R40" s="6"/>
      <c r="S40" s="102"/>
      <c r="T40" s="102"/>
      <c r="U40" s="102"/>
      <c r="V40" s="102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99"/>
      <c r="AP40" s="6"/>
      <c r="AQ40" s="6"/>
      <c r="AR40" s="6"/>
      <c r="AS40" s="105"/>
      <c r="AT40" s="105"/>
      <c r="AU40" s="6"/>
      <c r="AV40" s="23">
        <f t="shared" si="0"/>
        <v>0</v>
      </c>
    </row>
    <row r="41" spans="1:48" ht="15.75" thickBot="1" x14ac:dyDescent="0.25">
      <c r="A41" s="12"/>
      <c r="B41" s="12">
        <v>35</v>
      </c>
      <c r="C41" s="8">
        <v>44348</v>
      </c>
      <c r="D41" s="8" t="s">
        <v>113</v>
      </c>
      <c r="E41" s="6">
        <v>-393.4</v>
      </c>
      <c r="F41" s="17"/>
      <c r="G41" s="23"/>
      <c r="H41" s="23"/>
      <c r="I41" s="23"/>
      <c r="J41" s="6"/>
      <c r="K41" s="6"/>
      <c r="L41" s="99"/>
      <c r="M41" s="6"/>
      <c r="N41" s="6"/>
      <c r="O41" s="6"/>
      <c r="P41" s="6"/>
      <c r="Q41" s="6"/>
      <c r="R41" s="6"/>
      <c r="S41" s="102"/>
      <c r="T41" s="102"/>
      <c r="U41" s="102"/>
      <c r="V41" s="102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>
        <v>-393.4</v>
      </c>
      <c r="AO41" s="99"/>
      <c r="AP41" s="6"/>
      <c r="AQ41" s="6"/>
      <c r="AR41" s="6"/>
      <c r="AS41" s="105"/>
      <c r="AT41" s="105"/>
      <c r="AU41" s="6"/>
      <c r="AV41" s="23">
        <f t="shared" si="0"/>
        <v>0</v>
      </c>
    </row>
    <row r="42" spans="1:48" ht="15.75" thickBot="1" x14ac:dyDescent="0.25">
      <c r="A42" s="12"/>
      <c r="B42" s="12">
        <v>36</v>
      </c>
      <c r="C42" s="8">
        <v>44348</v>
      </c>
      <c r="D42" s="8" t="s">
        <v>6</v>
      </c>
      <c r="E42" s="6">
        <v>17.100000000000001</v>
      </c>
      <c r="F42" s="17"/>
      <c r="G42" s="23"/>
      <c r="H42" s="23"/>
      <c r="I42" s="23"/>
      <c r="J42" s="6"/>
      <c r="K42" s="6"/>
      <c r="L42" s="99"/>
      <c r="M42" s="6"/>
      <c r="N42" s="6"/>
      <c r="O42" s="6"/>
      <c r="P42" s="6"/>
      <c r="Q42" s="6"/>
      <c r="R42" s="6">
        <v>17.100000000000001</v>
      </c>
      <c r="S42" s="102"/>
      <c r="T42" s="102"/>
      <c r="U42" s="102"/>
      <c r="V42" s="102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99"/>
      <c r="AP42" s="6"/>
      <c r="AQ42" s="6"/>
      <c r="AR42" s="6"/>
      <c r="AS42" s="105"/>
      <c r="AT42" s="105"/>
      <c r="AU42" s="6"/>
      <c r="AV42" s="23">
        <f t="shared" si="0"/>
        <v>0</v>
      </c>
    </row>
    <row r="43" spans="1:48" ht="15.75" thickBot="1" x14ac:dyDescent="0.25">
      <c r="A43" s="12"/>
      <c r="B43" s="12">
        <v>37</v>
      </c>
      <c r="C43" s="8">
        <v>44349</v>
      </c>
      <c r="D43" s="8" t="s">
        <v>107</v>
      </c>
      <c r="E43" s="6">
        <v>-31.25</v>
      </c>
      <c r="F43" s="17"/>
      <c r="G43" s="23"/>
      <c r="H43" s="23"/>
      <c r="I43" s="23"/>
      <c r="J43" s="6"/>
      <c r="K43" s="6">
        <v>-31.25</v>
      </c>
      <c r="L43" s="99"/>
      <c r="M43" s="6"/>
      <c r="N43" s="6"/>
      <c r="O43" s="6"/>
      <c r="P43" s="6"/>
      <c r="Q43" s="6"/>
      <c r="R43" s="6"/>
      <c r="S43" s="102"/>
      <c r="T43" s="102"/>
      <c r="U43" s="102"/>
      <c r="V43" s="102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99"/>
      <c r="AP43" s="6"/>
      <c r="AQ43" s="6"/>
      <c r="AR43" s="6"/>
      <c r="AS43" s="105"/>
      <c r="AT43" s="105"/>
      <c r="AU43" s="6"/>
      <c r="AV43" s="23">
        <f t="shared" si="0"/>
        <v>0</v>
      </c>
    </row>
    <row r="44" spans="1:48" ht="15.75" thickBot="1" x14ac:dyDescent="0.25">
      <c r="A44" s="12"/>
      <c r="B44" s="12">
        <v>38</v>
      </c>
      <c r="C44" s="8">
        <v>44352</v>
      </c>
      <c r="D44" s="8" t="s">
        <v>114</v>
      </c>
      <c r="E44" s="6">
        <v>56.58</v>
      </c>
      <c r="F44" s="17"/>
      <c r="G44" s="23"/>
      <c r="H44" s="23"/>
      <c r="I44" s="23"/>
      <c r="J44" s="6"/>
      <c r="K44" s="6"/>
      <c r="L44" s="99"/>
      <c r="M44" s="6"/>
      <c r="N44" s="6"/>
      <c r="O44" s="6"/>
      <c r="P44" s="6"/>
      <c r="Q44" s="6"/>
      <c r="R44" s="6"/>
      <c r="S44" s="102"/>
      <c r="T44" s="102"/>
      <c r="U44" s="102"/>
      <c r="V44" s="102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>
        <v>56.58</v>
      </c>
      <c r="AM44" s="108"/>
      <c r="AN44" s="108"/>
      <c r="AO44" s="99"/>
      <c r="AP44" s="6"/>
      <c r="AQ44" s="6"/>
      <c r="AR44" s="6"/>
      <c r="AS44" s="105"/>
      <c r="AT44" s="105"/>
      <c r="AU44" s="6"/>
      <c r="AV44" s="23">
        <f t="shared" si="0"/>
        <v>0</v>
      </c>
    </row>
    <row r="45" spans="1:48" ht="15.75" thickBot="1" x14ac:dyDescent="0.25">
      <c r="A45" s="12"/>
      <c r="B45" s="12">
        <v>39</v>
      </c>
      <c r="C45" s="152">
        <v>44364</v>
      </c>
      <c r="D45" s="8" t="s">
        <v>107</v>
      </c>
      <c r="E45" s="6">
        <v>-125</v>
      </c>
      <c r="F45" s="17"/>
      <c r="G45" s="23"/>
      <c r="H45" s="23"/>
      <c r="I45" s="23"/>
      <c r="J45" s="6"/>
      <c r="K45" s="6">
        <v>-125</v>
      </c>
      <c r="L45" s="99"/>
      <c r="M45" s="6"/>
      <c r="N45" s="6"/>
      <c r="O45" s="6"/>
      <c r="P45" s="6"/>
      <c r="Q45" s="6"/>
      <c r="R45" s="6"/>
      <c r="S45" s="102"/>
      <c r="T45" s="102"/>
      <c r="U45" s="102"/>
      <c r="V45" s="102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99"/>
      <c r="AP45" s="6"/>
      <c r="AQ45" s="6"/>
      <c r="AR45" s="6"/>
      <c r="AS45" s="105"/>
      <c r="AT45" s="105"/>
      <c r="AU45" s="6"/>
      <c r="AV45" s="23">
        <f t="shared" si="0"/>
        <v>0</v>
      </c>
    </row>
    <row r="46" spans="1:48" ht="15.75" thickBot="1" x14ac:dyDescent="0.25">
      <c r="A46" s="12"/>
      <c r="B46" s="12">
        <v>40</v>
      </c>
      <c r="C46" s="152">
        <v>44366</v>
      </c>
      <c r="D46" s="8" t="s">
        <v>115</v>
      </c>
      <c r="E46" s="6">
        <v>49.2</v>
      </c>
      <c r="F46" s="17"/>
      <c r="G46" s="23"/>
      <c r="H46" s="23"/>
      <c r="I46" s="23"/>
      <c r="J46" s="6"/>
      <c r="K46" s="6"/>
      <c r="L46" s="99"/>
      <c r="M46" s="6"/>
      <c r="N46" s="6"/>
      <c r="O46" s="6"/>
      <c r="P46" s="6"/>
      <c r="Q46" s="6"/>
      <c r="R46" s="6"/>
      <c r="S46" s="102"/>
      <c r="T46" s="102"/>
      <c r="U46" s="102"/>
      <c r="V46" s="102">
        <v>49.2</v>
      </c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99"/>
      <c r="AP46" s="6"/>
      <c r="AQ46" s="6"/>
      <c r="AR46" s="6"/>
      <c r="AS46" s="105"/>
      <c r="AT46" s="105"/>
      <c r="AU46" s="6"/>
      <c r="AV46" s="23">
        <f t="shared" si="0"/>
        <v>0</v>
      </c>
    </row>
    <row r="47" spans="1:48" ht="15.75" thickBot="1" x14ac:dyDescent="0.25">
      <c r="A47" s="12"/>
      <c r="B47" s="12">
        <v>41</v>
      </c>
      <c r="C47" s="152">
        <v>44379</v>
      </c>
      <c r="D47" s="8" t="s">
        <v>6</v>
      </c>
      <c r="E47" s="6">
        <v>17.100000000000001</v>
      </c>
      <c r="F47" s="17"/>
      <c r="G47" s="23"/>
      <c r="H47" s="23"/>
      <c r="I47" s="23"/>
      <c r="J47" s="6"/>
      <c r="K47" s="6"/>
      <c r="L47" s="99"/>
      <c r="M47" s="6"/>
      <c r="N47" s="6"/>
      <c r="O47" s="6"/>
      <c r="P47" s="6"/>
      <c r="Q47" s="6"/>
      <c r="R47" s="6">
        <v>17.100000000000001</v>
      </c>
      <c r="S47" s="102"/>
      <c r="T47" s="102"/>
      <c r="U47" s="102"/>
      <c r="V47" s="102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99"/>
      <c r="AP47" s="6"/>
      <c r="AQ47" s="6"/>
      <c r="AR47" s="6"/>
      <c r="AS47" s="105"/>
      <c r="AT47" s="105"/>
      <c r="AU47" s="6"/>
      <c r="AV47" s="23">
        <f t="shared" si="0"/>
        <v>0</v>
      </c>
    </row>
    <row r="48" spans="1:48" ht="15.75" thickBot="1" x14ac:dyDescent="0.25">
      <c r="A48" s="12"/>
      <c r="B48" s="12">
        <v>42</v>
      </c>
      <c r="C48" s="152">
        <v>44382</v>
      </c>
      <c r="D48" s="8" t="s">
        <v>116</v>
      </c>
      <c r="E48" s="6">
        <v>51</v>
      </c>
      <c r="F48" s="17"/>
      <c r="G48" s="23"/>
      <c r="H48" s="23"/>
      <c r="I48" s="23"/>
      <c r="J48" s="6"/>
      <c r="K48" s="6"/>
      <c r="L48" s="99"/>
      <c r="M48" s="6">
        <v>51</v>
      </c>
      <c r="N48" s="6"/>
      <c r="O48" s="6"/>
      <c r="P48" s="6"/>
      <c r="Q48" s="6"/>
      <c r="R48" s="6"/>
      <c r="S48" s="102"/>
      <c r="T48" s="102"/>
      <c r="U48" s="102"/>
      <c r="V48" s="102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99"/>
      <c r="AP48" s="6"/>
      <c r="AQ48" s="6"/>
      <c r="AR48" s="6"/>
      <c r="AS48" s="105"/>
      <c r="AT48" s="105"/>
      <c r="AU48" s="6"/>
      <c r="AV48" s="23">
        <f t="shared" si="0"/>
        <v>0</v>
      </c>
    </row>
    <row r="49" spans="1:48" ht="15.75" thickBot="1" x14ac:dyDescent="0.25">
      <c r="A49" s="12"/>
      <c r="B49" s="12">
        <v>43</v>
      </c>
      <c r="C49" s="152">
        <v>44382</v>
      </c>
      <c r="D49" s="8" t="s">
        <v>117</v>
      </c>
      <c r="E49" s="6">
        <v>780</v>
      </c>
      <c r="F49" s="17"/>
      <c r="G49" s="23"/>
      <c r="H49" s="23"/>
      <c r="I49" s="23"/>
      <c r="J49" s="6"/>
      <c r="K49" s="6"/>
      <c r="L49" s="99"/>
      <c r="M49" s="6"/>
      <c r="N49" s="6"/>
      <c r="P49" s="6"/>
      <c r="Q49" s="6">
        <v>780</v>
      </c>
      <c r="R49" s="6"/>
      <c r="S49" s="102"/>
      <c r="T49" s="102"/>
      <c r="U49" s="102"/>
      <c r="V49" s="102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99"/>
      <c r="AP49" s="6"/>
      <c r="AQ49" s="6"/>
      <c r="AR49" s="6"/>
      <c r="AS49" s="105"/>
      <c r="AT49" s="105"/>
      <c r="AU49" s="6"/>
      <c r="AV49" s="23">
        <f t="shared" si="0"/>
        <v>0</v>
      </c>
    </row>
    <row r="50" spans="1:48" ht="15.75" thickBot="1" x14ac:dyDescent="0.25">
      <c r="A50" s="12"/>
      <c r="B50" s="12">
        <v>44</v>
      </c>
      <c r="C50" s="152">
        <v>44392</v>
      </c>
      <c r="D50" s="8" t="s">
        <v>118</v>
      </c>
      <c r="E50" s="6">
        <v>869</v>
      </c>
      <c r="F50" s="17"/>
      <c r="G50" s="23"/>
      <c r="H50" s="23"/>
      <c r="I50" s="23"/>
      <c r="J50" s="6"/>
      <c r="K50" s="6"/>
      <c r="L50" s="99"/>
      <c r="M50" s="6"/>
      <c r="N50" s="6"/>
      <c r="O50" s="6"/>
      <c r="P50" s="6"/>
      <c r="Q50" s="6"/>
      <c r="R50" s="6"/>
      <c r="S50" s="102"/>
      <c r="T50" s="102">
        <v>869</v>
      </c>
      <c r="U50" s="102"/>
      <c r="V50" s="102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99"/>
      <c r="AP50" s="6"/>
      <c r="AQ50" s="6"/>
      <c r="AR50" s="6"/>
      <c r="AS50" s="105"/>
      <c r="AT50" s="105"/>
      <c r="AU50" s="6"/>
      <c r="AV50" s="23">
        <f t="shared" si="0"/>
        <v>0</v>
      </c>
    </row>
    <row r="51" spans="1:48" ht="15.75" thickBot="1" x14ac:dyDescent="0.25">
      <c r="A51" s="12"/>
      <c r="B51" s="12">
        <v>45</v>
      </c>
      <c r="C51" s="152">
        <v>44398</v>
      </c>
      <c r="D51" s="8" t="s">
        <v>119</v>
      </c>
      <c r="E51" s="6">
        <v>161.97999999999999</v>
      </c>
      <c r="F51" s="17"/>
      <c r="G51" s="23"/>
      <c r="H51" s="23"/>
      <c r="I51" s="23"/>
      <c r="J51" s="6"/>
      <c r="K51" s="6"/>
      <c r="L51" s="99"/>
      <c r="M51" s="6"/>
      <c r="N51" s="6"/>
      <c r="O51" s="6"/>
      <c r="P51" s="6"/>
      <c r="Q51" s="6"/>
      <c r="R51" s="6"/>
      <c r="S51" s="102">
        <v>161.97999999999999</v>
      </c>
      <c r="T51" s="102"/>
      <c r="U51" s="102"/>
      <c r="V51" s="102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99"/>
      <c r="AP51" s="6"/>
      <c r="AQ51" s="6"/>
      <c r="AR51" s="6"/>
      <c r="AS51" s="105"/>
      <c r="AT51" s="105"/>
      <c r="AU51" s="6"/>
      <c r="AV51" s="23">
        <f t="shared" si="0"/>
        <v>0</v>
      </c>
    </row>
    <row r="52" spans="1:48" ht="15.75" thickBot="1" x14ac:dyDescent="0.25">
      <c r="A52" s="12"/>
      <c r="B52" s="12">
        <v>46</v>
      </c>
      <c r="C52" s="152">
        <v>44401</v>
      </c>
      <c r="D52" s="8" t="s">
        <v>120</v>
      </c>
      <c r="E52" s="6">
        <v>484</v>
      </c>
      <c r="F52" s="17"/>
      <c r="G52" s="23"/>
      <c r="H52" s="23"/>
      <c r="I52" s="23"/>
      <c r="J52" s="6"/>
      <c r="K52" s="6"/>
      <c r="L52" s="99"/>
      <c r="M52" s="6"/>
      <c r="N52" s="6"/>
      <c r="O52" s="6"/>
      <c r="P52" s="6"/>
      <c r="Q52" s="6"/>
      <c r="R52" s="6"/>
      <c r="S52" s="102"/>
      <c r="T52" s="102">
        <v>484</v>
      </c>
      <c r="U52" s="102"/>
      <c r="V52" s="102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99"/>
      <c r="AP52" s="6"/>
      <c r="AQ52" s="6"/>
      <c r="AR52" s="6"/>
      <c r="AS52" s="105"/>
      <c r="AT52" s="105"/>
      <c r="AU52" s="6"/>
      <c r="AV52" s="23">
        <f t="shared" si="0"/>
        <v>0</v>
      </c>
    </row>
    <row r="53" spans="1:48" ht="15.75" thickBot="1" x14ac:dyDescent="0.25">
      <c r="A53" s="12"/>
      <c r="B53" s="12">
        <v>47</v>
      </c>
      <c r="C53" s="152">
        <v>44406</v>
      </c>
      <c r="D53" s="8" t="s">
        <v>121</v>
      </c>
      <c r="E53" s="6">
        <v>120</v>
      </c>
      <c r="F53" s="17"/>
      <c r="G53" s="23"/>
      <c r="H53" s="23"/>
      <c r="I53" s="23"/>
      <c r="J53" s="6"/>
      <c r="K53" s="6"/>
      <c r="L53" s="99"/>
      <c r="M53" s="6"/>
      <c r="N53" s="6"/>
      <c r="O53" s="6"/>
      <c r="P53" s="6"/>
      <c r="Q53" s="6"/>
      <c r="R53" s="6"/>
      <c r="S53" s="102"/>
      <c r="T53" s="102"/>
      <c r="U53" s="102">
        <v>120</v>
      </c>
      <c r="V53" s="102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99"/>
      <c r="AP53" s="6"/>
      <c r="AQ53" s="6"/>
      <c r="AR53" s="6"/>
      <c r="AS53" s="105"/>
      <c r="AT53" s="105"/>
      <c r="AU53" s="6"/>
      <c r="AV53" s="23">
        <f t="shared" si="0"/>
        <v>0</v>
      </c>
    </row>
    <row r="54" spans="1:48" ht="15.75" thickBot="1" x14ac:dyDescent="0.25">
      <c r="A54" s="12"/>
      <c r="B54" s="12">
        <v>48</v>
      </c>
      <c r="C54" s="152">
        <v>44407</v>
      </c>
      <c r="D54" s="8" t="s">
        <v>118</v>
      </c>
      <c r="E54" s="6">
        <v>-217.26</v>
      </c>
      <c r="F54" s="17"/>
      <c r="G54" s="23"/>
      <c r="H54" s="23"/>
      <c r="I54" s="23"/>
      <c r="J54" s="6"/>
      <c r="K54" s="6"/>
      <c r="L54" s="99"/>
      <c r="M54" s="6"/>
      <c r="N54" s="6"/>
      <c r="O54" s="6"/>
      <c r="P54" s="6"/>
      <c r="Q54" s="6"/>
      <c r="R54" s="6"/>
      <c r="S54" s="102"/>
      <c r="T54" s="102">
        <v>-217.26</v>
      </c>
      <c r="U54" s="102"/>
      <c r="V54" s="102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99"/>
      <c r="AP54" s="6"/>
      <c r="AQ54" s="6"/>
      <c r="AR54" s="6"/>
      <c r="AS54" s="105"/>
      <c r="AT54" s="105"/>
      <c r="AU54" s="6"/>
      <c r="AV54" s="23">
        <f t="shared" si="0"/>
        <v>0</v>
      </c>
    </row>
    <row r="55" spans="1:48" ht="15.75" thickBot="1" x14ac:dyDescent="0.25">
      <c r="A55" s="12"/>
      <c r="B55" s="12">
        <v>49</v>
      </c>
      <c r="C55" s="152">
        <v>44411</v>
      </c>
      <c r="D55" s="8" t="s">
        <v>6</v>
      </c>
      <c r="E55" s="6">
        <v>17.100000000000001</v>
      </c>
      <c r="F55" s="17"/>
      <c r="G55" s="23"/>
      <c r="H55" s="23"/>
      <c r="I55" s="23"/>
      <c r="J55" s="6"/>
      <c r="K55" s="6"/>
      <c r="L55" s="99"/>
      <c r="M55" s="6"/>
      <c r="N55" s="6"/>
      <c r="O55" s="6"/>
      <c r="P55" s="6"/>
      <c r="Q55" s="6"/>
      <c r="R55" s="6">
        <v>17.100000000000001</v>
      </c>
      <c r="S55" s="102"/>
      <c r="T55" s="102"/>
      <c r="U55" s="102"/>
      <c r="V55" s="102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99"/>
      <c r="AP55" s="6"/>
      <c r="AQ55" s="6"/>
      <c r="AR55" s="6"/>
      <c r="AS55" s="105"/>
      <c r="AT55" s="105"/>
      <c r="AU55" s="6"/>
      <c r="AV55" s="23">
        <f t="shared" si="0"/>
        <v>0</v>
      </c>
    </row>
    <row r="56" spans="1:48" ht="15.75" thickBot="1" x14ac:dyDescent="0.25">
      <c r="A56" s="12"/>
      <c r="B56" s="12">
        <v>50</v>
      </c>
      <c r="C56" s="152">
        <v>44425</v>
      </c>
      <c r="D56" s="8" t="s">
        <v>122</v>
      </c>
      <c r="E56" s="6">
        <v>69</v>
      </c>
      <c r="F56" s="17"/>
      <c r="G56" s="23"/>
      <c r="H56" s="23"/>
      <c r="I56" s="23"/>
      <c r="J56" s="6"/>
      <c r="K56" s="6"/>
      <c r="L56" s="99"/>
      <c r="M56" s="6">
        <v>69</v>
      </c>
      <c r="N56" s="6"/>
      <c r="O56" s="6"/>
      <c r="P56" s="6"/>
      <c r="Q56" s="6"/>
      <c r="R56" s="6"/>
      <c r="S56" s="102"/>
      <c r="T56" s="102"/>
      <c r="U56" s="102"/>
      <c r="V56" s="102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99"/>
      <c r="AP56" s="6"/>
      <c r="AQ56" s="6"/>
      <c r="AR56" s="6"/>
      <c r="AS56" s="105"/>
      <c r="AT56" s="105"/>
      <c r="AU56" s="6"/>
      <c r="AV56" s="23">
        <f t="shared" si="0"/>
        <v>0</v>
      </c>
    </row>
    <row r="57" spans="1:48" ht="15.75" thickBot="1" x14ac:dyDescent="0.25">
      <c r="A57" s="12"/>
      <c r="B57" s="12">
        <v>51</v>
      </c>
      <c r="C57" s="152">
        <v>44431</v>
      </c>
      <c r="D57" s="8" t="s">
        <v>123</v>
      </c>
      <c r="E57" s="6">
        <v>1134.55</v>
      </c>
      <c r="F57" s="17"/>
      <c r="G57" s="23"/>
      <c r="H57" s="23"/>
      <c r="I57" s="23"/>
      <c r="J57" s="6"/>
      <c r="K57" s="6"/>
      <c r="L57" s="99"/>
      <c r="M57" s="6"/>
      <c r="N57" s="6"/>
      <c r="O57" s="6"/>
      <c r="P57" s="6"/>
      <c r="Q57" s="6"/>
      <c r="R57" s="6"/>
      <c r="S57" s="102"/>
      <c r="T57" s="102"/>
      <c r="U57" s="102"/>
      <c r="V57" s="102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99">
        <v>1134.55</v>
      </c>
      <c r="AP57" s="6"/>
      <c r="AQ57" s="6"/>
      <c r="AR57" s="6"/>
      <c r="AS57" s="105"/>
      <c r="AT57" s="105"/>
      <c r="AU57" s="6"/>
      <c r="AV57" s="23">
        <f t="shared" si="0"/>
        <v>0</v>
      </c>
    </row>
    <row r="58" spans="1:48" ht="15.75" thickBot="1" x14ac:dyDescent="0.25">
      <c r="A58" s="12"/>
      <c r="B58" s="12">
        <v>52</v>
      </c>
      <c r="C58" s="152">
        <v>44432</v>
      </c>
      <c r="D58" s="8" t="s">
        <v>108</v>
      </c>
      <c r="E58" s="6">
        <v>15</v>
      </c>
      <c r="F58" s="17"/>
      <c r="G58" s="23"/>
      <c r="H58" s="23"/>
      <c r="I58" s="23"/>
      <c r="J58" s="6"/>
      <c r="K58" s="6"/>
      <c r="L58" s="99"/>
      <c r="M58" s="6"/>
      <c r="N58" s="6"/>
      <c r="O58" s="6"/>
      <c r="P58" s="6"/>
      <c r="Q58" s="6"/>
      <c r="R58" s="6"/>
      <c r="S58" s="102"/>
      <c r="T58" s="102"/>
      <c r="U58" s="102"/>
      <c r="V58" s="102">
        <v>15</v>
      </c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99"/>
      <c r="AP58" s="6"/>
      <c r="AQ58" s="6"/>
      <c r="AR58" s="6"/>
      <c r="AS58" s="105"/>
      <c r="AT58" s="105"/>
      <c r="AU58" s="6"/>
      <c r="AV58" s="23">
        <f t="shared" si="0"/>
        <v>0</v>
      </c>
    </row>
    <row r="59" spans="1:48" ht="15.75" thickBot="1" x14ac:dyDescent="0.25">
      <c r="A59" s="12"/>
      <c r="B59" s="12">
        <v>53</v>
      </c>
      <c r="C59" s="152">
        <v>44435</v>
      </c>
      <c r="D59" s="8" t="s">
        <v>107</v>
      </c>
      <c r="E59" s="6">
        <v>-62.5</v>
      </c>
      <c r="F59" s="17"/>
      <c r="G59" s="23"/>
      <c r="H59" s="23"/>
      <c r="I59" s="23"/>
      <c r="J59" s="6"/>
      <c r="K59" s="6">
        <v>-62.5</v>
      </c>
      <c r="L59" s="99"/>
      <c r="M59" s="6"/>
      <c r="N59" s="6"/>
      <c r="O59" s="6"/>
      <c r="P59" s="6"/>
      <c r="Q59" s="6"/>
      <c r="R59" s="6"/>
      <c r="S59" s="102"/>
      <c r="T59" s="102"/>
      <c r="U59" s="102"/>
      <c r="V59" s="102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99"/>
      <c r="AP59" s="6"/>
      <c r="AQ59" s="6"/>
      <c r="AR59" s="6"/>
      <c r="AS59" s="105"/>
      <c r="AT59" s="105"/>
      <c r="AU59" s="6"/>
      <c r="AV59" s="23">
        <f t="shared" si="0"/>
        <v>0</v>
      </c>
    </row>
    <row r="60" spans="1:48" ht="15.75" thickBot="1" x14ac:dyDescent="0.25">
      <c r="A60" s="12"/>
      <c r="B60" s="12">
        <v>54</v>
      </c>
      <c r="C60" s="152">
        <v>44436</v>
      </c>
      <c r="D60" s="8" t="s">
        <v>125</v>
      </c>
      <c r="E60" s="6">
        <v>144.66999999999999</v>
      </c>
      <c r="F60" s="17"/>
      <c r="G60" s="23"/>
      <c r="H60" s="23"/>
      <c r="I60" s="23"/>
      <c r="J60" s="6"/>
      <c r="K60" s="6"/>
      <c r="L60" s="99"/>
      <c r="M60" s="6"/>
      <c r="N60" s="6"/>
      <c r="O60" s="6"/>
      <c r="P60" s="6"/>
      <c r="Q60" s="6"/>
      <c r="R60" s="6"/>
      <c r="S60" s="102"/>
      <c r="T60" s="102"/>
      <c r="U60" s="102"/>
      <c r="V60" s="102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32">
        <v>144.66999999999999</v>
      </c>
      <c r="AP60" s="6"/>
      <c r="AQ60" s="6"/>
      <c r="AR60" s="6"/>
      <c r="AS60" s="105"/>
      <c r="AT60" s="105"/>
      <c r="AU60" s="6"/>
      <c r="AV60" s="23">
        <f t="shared" si="0"/>
        <v>0</v>
      </c>
    </row>
    <row r="61" spans="1:48" ht="15.75" thickBot="1" x14ac:dyDescent="0.25">
      <c r="A61" s="12"/>
      <c r="B61" s="12">
        <v>55</v>
      </c>
      <c r="C61" s="152">
        <v>44439</v>
      </c>
      <c r="D61" s="8" t="s">
        <v>107</v>
      </c>
      <c r="E61" s="6">
        <v>-31.25</v>
      </c>
      <c r="F61" s="17"/>
      <c r="G61" s="23"/>
      <c r="H61" s="23"/>
      <c r="I61" s="23"/>
      <c r="J61" s="6"/>
      <c r="K61" s="6">
        <v>-31.25</v>
      </c>
      <c r="L61" s="99"/>
      <c r="M61" s="6"/>
      <c r="N61" s="6"/>
      <c r="O61" s="6"/>
      <c r="P61" s="6"/>
      <c r="Q61" s="6"/>
      <c r="R61" s="6"/>
      <c r="S61" s="102"/>
      <c r="T61" s="102"/>
      <c r="U61" s="102"/>
      <c r="V61" s="102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99"/>
      <c r="AP61" s="6"/>
      <c r="AQ61" s="6"/>
      <c r="AR61" s="6"/>
      <c r="AS61" s="105"/>
      <c r="AT61" s="105"/>
      <c r="AU61" s="6"/>
      <c r="AV61" s="23">
        <f t="shared" si="0"/>
        <v>0</v>
      </c>
    </row>
    <row r="62" spans="1:48" ht="15.75" thickBot="1" x14ac:dyDescent="0.25">
      <c r="A62" s="12"/>
      <c r="B62" s="12">
        <v>56</v>
      </c>
      <c r="C62" s="152">
        <v>44439</v>
      </c>
      <c r="D62" s="8" t="s">
        <v>107</v>
      </c>
      <c r="E62" s="6">
        <v>-62.5</v>
      </c>
      <c r="F62" s="17"/>
      <c r="G62" s="23"/>
      <c r="H62" s="23"/>
      <c r="I62" s="23"/>
      <c r="J62" s="6"/>
      <c r="K62" s="6">
        <v>-62.5</v>
      </c>
      <c r="L62" s="99"/>
      <c r="M62" s="6"/>
      <c r="N62" s="6"/>
      <c r="O62" s="6"/>
      <c r="P62" s="6"/>
      <c r="Q62" s="6"/>
      <c r="R62" s="6"/>
      <c r="S62" s="102"/>
      <c r="T62" s="102"/>
      <c r="U62" s="102"/>
      <c r="V62" s="102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99"/>
      <c r="AP62" s="6"/>
      <c r="AQ62" s="6"/>
      <c r="AR62" s="6"/>
      <c r="AS62" s="105"/>
      <c r="AT62" s="105"/>
      <c r="AU62" s="6"/>
      <c r="AV62" s="23">
        <f t="shared" si="0"/>
        <v>0</v>
      </c>
    </row>
    <row r="63" spans="1:48" s="164" customFormat="1" ht="15.75" thickBot="1" x14ac:dyDescent="0.25">
      <c r="A63" s="167"/>
      <c r="B63" s="167">
        <v>57</v>
      </c>
      <c r="C63" s="174">
        <v>44440</v>
      </c>
      <c r="D63" s="166" t="s">
        <v>107</v>
      </c>
      <c r="E63" s="165">
        <v>-62.5</v>
      </c>
      <c r="F63" s="168"/>
      <c r="G63" s="169"/>
      <c r="H63" s="169"/>
      <c r="I63" s="169"/>
      <c r="J63" s="165"/>
      <c r="K63" s="165">
        <v>-62.5</v>
      </c>
      <c r="L63" s="170"/>
      <c r="M63" s="165"/>
      <c r="N63" s="165"/>
      <c r="O63" s="165"/>
      <c r="P63" s="165"/>
      <c r="Q63" s="165"/>
      <c r="R63" s="165"/>
      <c r="S63" s="171"/>
      <c r="T63" s="171"/>
      <c r="U63" s="171"/>
      <c r="V63" s="171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3"/>
      <c r="AK63" s="173"/>
      <c r="AL63" s="173"/>
      <c r="AM63" s="173"/>
      <c r="AN63" s="173"/>
      <c r="AO63" s="170"/>
      <c r="AP63" s="165"/>
      <c r="AQ63" s="165"/>
      <c r="AR63" s="165"/>
      <c r="AS63" s="172"/>
      <c r="AT63" s="172"/>
      <c r="AU63" s="165"/>
      <c r="AV63" s="169">
        <f t="shared" si="0"/>
        <v>0</v>
      </c>
    </row>
    <row r="64" spans="1:48" ht="15.75" thickBot="1" x14ac:dyDescent="0.25">
      <c r="A64" s="12"/>
      <c r="B64" s="12">
        <v>59</v>
      </c>
      <c r="C64" s="152">
        <v>44441</v>
      </c>
      <c r="D64" s="8" t="s">
        <v>6</v>
      </c>
      <c r="E64" s="6">
        <v>17.100000000000001</v>
      </c>
      <c r="F64" s="17"/>
      <c r="G64" s="23"/>
      <c r="H64" s="23"/>
      <c r="I64" s="23"/>
      <c r="J64" s="6"/>
      <c r="K64" s="6"/>
      <c r="L64" s="99"/>
      <c r="M64" s="6"/>
      <c r="N64" s="6"/>
      <c r="O64" s="6"/>
      <c r="P64" s="6"/>
      <c r="Q64" s="6"/>
      <c r="R64" s="6">
        <v>17.100000000000001</v>
      </c>
      <c r="S64" s="102"/>
      <c r="T64" s="102"/>
      <c r="U64" s="102"/>
      <c r="V64" s="102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99"/>
      <c r="AP64" s="6"/>
      <c r="AQ64" s="6"/>
      <c r="AR64" s="6"/>
      <c r="AS64" s="105"/>
      <c r="AT64" s="105"/>
      <c r="AU64" s="6"/>
      <c r="AV64" s="23">
        <f t="shared" si="0"/>
        <v>0</v>
      </c>
    </row>
    <row r="65" spans="1:48" ht="15.75" thickBot="1" x14ac:dyDescent="0.25">
      <c r="A65" s="12"/>
      <c r="B65" s="12">
        <v>60</v>
      </c>
      <c r="C65" s="152">
        <v>44442</v>
      </c>
      <c r="D65" s="8" t="s">
        <v>107</v>
      </c>
      <c r="E65" s="6">
        <v>-31.25</v>
      </c>
      <c r="F65" s="17"/>
      <c r="G65" s="23"/>
      <c r="H65" s="23"/>
      <c r="I65" s="23"/>
      <c r="J65" s="6"/>
      <c r="K65" s="6">
        <v>-31.25</v>
      </c>
      <c r="L65" s="99"/>
      <c r="M65" s="6"/>
      <c r="N65" s="6"/>
      <c r="O65" s="6"/>
      <c r="P65" s="6"/>
      <c r="Q65" s="6"/>
      <c r="R65" s="6"/>
      <c r="S65" s="102"/>
      <c r="T65" s="102"/>
      <c r="U65" s="102"/>
      <c r="V65" s="102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99"/>
      <c r="AP65" s="6"/>
      <c r="AQ65" s="6"/>
      <c r="AR65" s="6"/>
      <c r="AS65" s="105"/>
      <c r="AT65" s="105"/>
      <c r="AU65" s="6"/>
      <c r="AV65" s="23">
        <f t="shared" si="0"/>
        <v>0</v>
      </c>
    </row>
    <row r="66" spans="1:48" ht="15.75" thickBot="1" x14ac:dyDescent="0.25">
      <c r="A66" s="12"/>
      <c r="B66" s="12">
        <v>61</v>
      </c>
      <c r="C66" s="152">
        <v>44447</v>
      </c>
      <c r="D66" s="8" t="s">
        <v>107</v>
      </c>
      <c r="E66" s="6">
        <v>-62.5</v>
      </c>
      <c r="F66" s="17"/>
      <c r="G66" s="23"/>
      <c r="H66" s="23"/>
      <c r="I66" s="23"/>
      <c r="J66" s="6"/>
      <c r="K66" s="6">
        <v>-62.5</v>
      </c>
      <c r="L66" s="99"/>
      <c r="M66" s="6"/>
      <c r="N66" s="6"/>
      <c r="O66" s="6"/>
      <c r="P66" s="6"/>
      <c r="Q66" s="6"/>
      <c r="R66" s="6"/>
      <c r="S66" s="102"/>
      <c r="T66" s="102"/>
      <c r="U66" s="102"/>
      <c r="V66" s="102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99"/>
      <c r="AP66" s="6"/>
      <c r="AQ66" s="6"/>
      <c r="AR66" s="6"/>
      <c r="AS66" s="105"/>
      <c r="AT66" s="105"/>
      <c r="AU66" s="6"/>
      <c r="AV66" s="23">
        <f t="shared" si="0"/>
        <v>0</v>
      </c>
    </row>
    <row r="67" spans="1:48" ht="15.75" thickBot="1" x14ac:dyDescent="0.25">
      <c r="A67" s="12"/>
      <c r="B67" s="12">
        <v>62</v>
      </c>
      <c r="C67" s="152">
        <v>44449</v>
      </c>
      <c r="D67" s="8" t="s">
        <v>126</v>
      </c>
      <c r="E67" s="6">
        <v>22.75</v>
      </c>
      <c r="F67" s="17"/>
      <c r="G67" s="23"/>
      <c r="H67" s="23"/>
      <c r="I67" s="23"/>
      <c r="J67" s="6"/>
      <c r="K67" s="6"/>
      <c r="L67" s="99"/>
      <c r="M67" s="6"/>
      <c r="N67" s="6"/>
      <c r="O67" s="6"/>
      <c r="P67" s="6"/>
      <c r="Q67" s="6"/>
      <c r="R67" s="6"/>
      <c r="S67" s="102"/>
      <c r="T67" s="102"/>
      <c r="U67" s="102"/>
      <c r="V67" s="102">
        <v>22.75</v>
      </c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99"/>
      <c r="AP67" s="6"/>
      <c r="AQ67" s="6"/>
      <c r="AR67" s="6"/>
      <c r="AS67" s="105"/>
      <c r="AT67" s="105"/>
      <c r="AU67" s="6"/>
      <c r="AV67" s="23">
        <f t="shared" si="0"/>
        <v>0</v>
      </c>
    </row>
    <row r="68" spans="1:48" ht="15.75" thickBot="1" x14ac:dyDescent="0.25">
      <c r="A68" s="12"/>
      <c r="B68" s="12">
        <v>63</v>
      </c>
      <c r="C68" s="152">
        <v>44449</v>
      </c>
      <c r="D68" s="8" t="s">
        <v>107</v>
      </c>
      <c r="E68" s="6">
        <v>-31.25</v>
      </c>
      <c r="F68" s="17"/>
      <c r="G68" s="23"/>
      <c r="H68" s="23"/>
      <c r="I68" s="23"/>
      <c r="J68" s="6"/>
      <c r="K68" s="6">
        <v>-31.25</v>
      </c>
      <c r="L68" s="99"/>
      <c r="M68" s="6"/>
      <c r="N68" s="6"/>
      <c r="O68" s="6"/>
      <c r="P68" s="6"/>
      <c r="Q68" s="6"/>
      <c r="R68" s="6"/>
      <c r="S68" s="102"/>
      <c r="T68" s="102"/>
      <c r="U68" s="102"/>
      <c r="V68" s="102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99"/>
      <c r="AP68" s="6"/>
      <c r="AQ68" s="6"/>
      <c r="AR68" s="6"/>
      <c r="AS68" s="105"/>
      <c r="AT68" s="105"/>
      <c r="AU68" s="6"/>
      <c r="AV68" s="23">
        <f t="shared" si="0"/>
        <v>0</v>
      </c>
    </row>
    <row r="69" spans="1:48" ht="15.75" thickBot="1" x14ac:dyDescent="0.25">
      <c r="A69" s="12"/>
      <c r="B69" s="12">
        <v>64</v>
      </c>
      <c r="C69" s="152">
        <v>44449</v>
      </c>
      <c r="D69" s="8" t="s">
        <v>127</v>
      </c>
      <c r="E69" s="6">
        <v>-31.25</v>
      </c>
      <c r="F69" s="17"/>
      <c r="G69" s="23"/>
      <c r="H69" s="23"/>
      <c r="I69" s="23"/>
      <c r="J69" s="6"/>
      <c r="K69" s="6">
        <v>-31.25</v>
      </c>
      <c r="L69" s="99"/>
      <c r="M69" s="6"/>
      <c r="N69" s="6"/>
      <c r="O69" s="6"/>
      <c r="P69" s="6"/>
      <c r="Q69" s="6"/>
      <c r="R69" s="6"/>
      <c r="S69" s="102"/>
      <c r="T69" s="102"/>
      <c r="U69" s="102"/>
      <c r="V69" s="102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99"/>
      <c r="AP69" s="6"/>
      <c r="AQ69" s="6"/>
      <c r="AR69" s="6"/>
      <c r="AS69" s="105"/>
      <c r="AT69" s="105"/>
      <c r="AU69" s="6"/>
      <c r="AV69" s="23">
        <f t="shared" si="0"/>
        <v>0</v>
      </c>
    </row>
    <row r="70" spans="1:48" ht="15.75" thickBot="1" x14ac:dyDescent="0.25">
      <c r="A70" s="12"/>
      <c r="B70" s="12">
        <v>65</v>
      </c>
      <c r="C70" s="152">
        <v>44454</v>
      </c>
      <c r="D70" s="8" t="s">
        <v>128</v>
      </c>
      <c r="E70" s="6">
        <v>65</v>
      </c>
      <c r="F70" s="17"/>
      <c r="G70" s="23"/>
      <c r="H70" s="23"/>
      <c r="I70" s="23"/>
      <c r="J70" s="6"/>
      <c r="K70" s="6"/>
      <c r="L70" s="99"/>
      <c r="M70" s="6">
        <v>65</v>
      </c>
      <c r="N70" s="6"/>
      <c r="O70" s="6"/>
      <c r="P70" s="6"/>
      <c r="Q70" s="6"/>
      <c r="R70" s="6"/>
      <c r="S70" s="102"/>
      <c r="T70" s="102"/>
      <c r="U70" s="102"/>
      <c r="V70" s="102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99"/>
      <c r="AP70" s="6"/>
      <c r="AQ70" s="6"/>
      <c r="AR70" s="6"/>
      <c r="AS70" s="105"/>
      <c r="AT70" s="105"/>
      <c r="AU70" s="6"/>
      <c r="AV70" s="23">
        <f t="shared" si="0"/>
        <v>0</v>
      </c>
    </row>
    <row r="71" spans="1:48" ht="15.75" thickBot="1" x14ac:dyDescent="0.25">
      <c r="A71" s="12"/>
      <c r="B71" s="12">
        <v>66</v>
      </c>
      <c r="C71" s="152">
        <v>44455</v>
      </c>
      <c r="D71" s="8" t="s">
        <v>107</v>
      </c>
      <c r="E71" s="6">
        <v>-62.5</v>
      </c>
      <c r="F71" s="17"/>
      <c r="G71" s="23"/>
      <c r="H71" s="23"/>
      <c r="I71" s="23"/>
      <c r="J71" s="6"/>
      <c r="K71" s="6">
        <v>-62.5</v>
      </c>
      <c r="L71" s="99"/>
      <c r="M71" s="6"/>
      <c r="N71" s="6"/>
      <c r="O71" s="6"/>
      <c r="P71" s="6"/>
      <c r="Q71" s="6"/>
      <c r="R71" s="6"/>
      <c r="S71" s="102"/>
      <c r="T71" s="102"/>
      <c r="U71" s="102"/>
      <c r="V71" s="102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99"/>
      <c r="AP71" s="6"/>
      <c r="AQ71" s="6"/>
      <c r="AR71" s="6"/>
      <c r="AS71" s="105"/>
      <c r="AT71" s="105"/>
      <c r="AU71" s="6"/>
      <c r="AV71" s="23">
        <f t="shared" si="0"/>
        <v>0</v>
      </c>
    </row>
    <row r="72" spans="1:48" ht="15.75" thickBot="1" x14ac:dyDescent="0.25">
      <c r="A72" s="12"/>
      <c r="B72" s="12">
        <v>68</v>
      </c>
      <c r="C72" s="8">
        <v>44455</v>
      </c>
      <c r="D72" s="8" t="s">
        <v>107</v>
      </c>
      <c r="E72" s="6">
        <v>-31.25</v>
      </c>
      <c r="F72" s="6"/>
      <c r="G72" s="23"/>
      <c r="H72" s="23"/>
      <c r="I72" s="23"/>
      <c r="J72" s="6"/>
      <c r="K72" s="6">
        <v>-31.25</v>
      </c>
      <c r="L72" s="99"/>
      <c r="M72" s="6"/>
      <c r="N72" s="6"/>
      <c r="O72" s="6"/>
      <c r="P72" s="6"/>
      <c r="Q72" s="6"/>
      <c r="R72" s="6"/>
      <c r="S72" s="102"/>
      <c r="T72" s="102"/>
      <c r="U72" s="102"/>
      <c r="V72" s="102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99"/>
      <c r="AP72" s="6"/>
      <c r="AQ72" s="6"/>
      <c r="AR72" s="6"/>
      <c r="AS72" s="105"/>
      <c r="AT72" s="105"/>
      <c r="AU72" s="6"/>
      <c r="AV72" s="23">
        <f t="shared" ref="AV72:AV93" si="1">SUM(G72:AU72)-E72</f>
        <v>0</v>
      </c>
    </row>
    <row r="73" spans="1:48" s="153" customFormat="1" ht="15.75" thickBot="1" x14ac:dyDescent="0.25">
      <c r="A73" s="156"/>
      <c r="B73" s="156">
        <v>67</v>
      </c>
      <c r="C73" s="163">
        <v>44459</v>
      </c>
      <c r="D73" s="155" t="s">
        <v>134</v>
      </c>
      <c r="E73" s="154">
        <v>-31.25</v>
      </c>
      <c r="F73" s="157"/>
      <c r="G73" s="158"/>
      <c r="H73" s="158"/>
      <c r="I73" s="158">
        <v>-31.25</v>
      </c>
      <c r="J73" s="154"/>
      <c r="K73" s="154"/>
      <c r="L73" s="159"/>
      <c r="M73" s="154"/>
      <c r="N73" s="154"/>
      <c r="O73" s="154"/>
      <c r="P73" s="154"/>
      <c r="Q73" s="154"/>
      <c r="R73" s="154"/>
      <c r="S73" s="160"/>
      <c r="T73" s="160"/>
      <c r="U73" s="160"/>
      <c r="V73" s="160"/>
      <c r="W73" s="162"/>
      <c r="X73" s="162"/>
      <c r="Y73" s="162"/>
      <c r="Z73" s="162"/>
      <c r="AA73" s="162"/>
      <c r="AB73" s="162"/>
      <c r="AC73" s="162"/>
      <c r="AD73" s="162"/>
      <c r="AE73" s="162"/>
      <c r="AF73" s="162"/>
      <c r="AG73" s="162"/>
      <c r="AH73" s="162"/>
      <c r="AI73" s="162"/>
      <c r="AJ73" s="162"/>
      <c r="AK73" s="162"/>
      <c r="AL73" s="162"/>
      <c r="AM73" s="162"/>
      <c r="AN73" s="162"/>
      <c r="AO73" s="159"/>
      <c r="AP73" s="154"/>
      <c r="AQ73" s="154"/>
      <c r="AR73" s="154"/>
      <c r="AS73" s="161"/>
      <c r="AT73" s="161"/>
      <c r="AU73" s="154"/>
      <c r="AV73" s="169">
        <f t="shared" si="1"/>
        <v>0</v>
      </c>
    </row>
    <row r="74" spans="1:48" s="164" customFormat="1" ht="15.75" thickBot="1" x14ac:dyDescent="0.25">
      <c r="A74" s="167"/>
      <c r="B74" s="167">
        <v>69</v>
      </c>
      <c r="C74" s="166">
        <v>44459</v>
      </c>
      <c r="D74" s="166" t="s">
        <v>107</v>
      </c>
      <c r="E74" s="165">
        <v>-31.25</v>
      </c>
      <c r="F74" s="165"/>
      <c r="G74" s="169"/>
      <c r="H74" s="169"/>
      <c r="I74" s="169"/>
      <c r="J74" s="165"/>
      <c r="K74" s="165">
        <v>-31.25</v>
      </c>
      <c r="L74" s="170"/>
      <c r="M74" s="165"/>
      <c r="N74" s="165"/>
      <c r="O74" s="165"/>
      <c r="P74" s="165"/>
      <c r="Q74" s="165"/>
      <c r="R74" s="165"/>
      <c r="S74" s="171"/>
      <c r="T74" s="171"/>
      <c r="U74" s="171"/>
      <c r="V74" s="171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3"/>
      <c r="AK74" s="173"/>
      <c r="AL74" s="173"/>
      <c r="AM74" s="173"/>
      <c r="AN74" s="173"/>
      <c r="AO74" s="170"/>
      <c r="AP74" s="165"/>
      <c r="AQ74" s="165"/>
      <c r="AR74" s="165"/>
      <c r="AS74" s="172"/>
      <c r="AT74" s="172"/>
      <c r="AU74" s="165"/>
      <c r="AV74" s="169">
        <f t="shared" si="1"/>
        <v>0</v>
      </c>
    </row>
    <row r="75" spans="1:48" ht="15.75" thickBot="1" x14ac:dyDescent="0.25">
      <c r="A75" s="156"/>
      <c r="B75" s="12">
        <v>69</v>
      </c>
      <c r="C75" s="8">
        <v>44462</v>
      </c>
      <c r="D75" s="8" t="s">
        <v>42</v>
      </c>
      <c r="E75" s="6">
        <v>1860</v>
      </c>
      <c r="F75" s="6"/>
      <c r="G75" s="23"/>
      <c r="H75" s="23"/>
      <c r="I75" s="23"/>
      <c r="J75" s="6"/>
      <c r="K75" s="6"/>
      <c r="L75" s="99"/>
      <c r="M75" s="6"/>
      <c r="N75" s="6"/>
      <c r="O75" s="6"/>
      <c r="P75" s="6"/>
      <c r="Q75" s="6"/>
      <c r="R75" s="6"/>
      <c r="S75" s="102"/>
      <c r="T75" s="102"/>
      <c r="U75" s="102"/>
      <c r="V75" s="102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99"/>
      <c r="AP75" s="6"/>
      <c r="AQ75" s="6"/>
      <c r="AR75" s="6"/>
      <c r="AS75" s="172"/>
      <c r="AT75" s="105">
        <v>1860</v>
      </c>
      <c r="AU75" s="6"/>
      <c r="AV75" s="23">
        <f t="shared" si="1"/>
        <v>0</v>
      </c>
    </row>
    <row r="76" spans="1:48" ht="15.75" thickBot="1" x14ac:dyDescent="0.25">
      <c r="A76" s="12"/>
      <c r="B76" s="12">
        <v>70</v>
      </c>
      <c r="C76" s="8">
        <v>44463</v>
      </c>
      <c r="D76" s="8" t="s">
        <v>107</v>
      </c>
      <c r="E76" s="6">
        <v>-62.5</v>
      </c>
      <c r="F76" s="17"/>
      <c r="G76" s="23"/>
      <c r="H76" s="23"/>
      <c r="I76" s="23"/>
      <c r="J76" s="6"/>
      <c r="K76" s="6">
        <v>-62.5</v>
      </c>
      <c r="L76" s="99"/>
      <c r="M76" s="6"/>
      <c r="N76" s="6"/>
      <c r="O76" s="6"/>
      <c r="P76" s="6"/>
      <c r="Q76" s="6"/>
      <c r="R76" s="6"/>
      <c r="S76" s="102"/>
      <c r="T76" s="102"/>
      <c r="U76" s="102"/>
      <c r="V76" s="102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99"/>
      <c r="AP76" s="6"/>
      <c r="AQ76" s="6"/>
      <c r="AR76" s="6"/>
      <c r="AS76" s="105"/>
      <c r="AT76" s="105"/>
      <c r="AU76" s="6"/>
      <c r="AV76" s="23">
        <f t="shared" si="1"/>
        <v>0</v>
      </c>
    </row>
    <row r="77" spans="1:48" ht="15.75" thickBot="1" x14ac:dyDescent="0.25">
      <c r="A77" s="12"/>
      <c r="B77" s="12">
        <v>71</v>
      </c>
      <c r="C77" s="8">
        <v>44469</v>
      </c>
      <c r="D77" s="8" t="s">
        <v>107</v>
      </c>
      <c r="E77" s="6">
        <v>-62.5</v>
      </c>
      <c r="F77" s="17"/>
      <c r="G77" s="23"/>
      <c r="H77" s="23"/>
      <c r="I77" s="23"/>
      <c r="J77" s="6"/>
      <c r="K77" s="6">
        <v>-62.5</v>
      </c>
      <c r="L77" s="99"/>
      <c r="M77" s="6"/>
      <c r="N77" s="6"/>
      <c r="O77" s="6"/>
      <c r="P77" s="6"/>
      <c r="Q77" s="6"/>
      <c r="R77" s="6"/>
      <c r="S77" s="102"/>
      <c r="T77" s="102"/>
      <c r="U77" s="102"/>
      <c r="V77" s="102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99"/>
      <c r="AP77" s="6"/>
      <c r="AQ77" s="6"/>
      <c r="AR77" s="6"/>
      <c r="AS77" s="105"/>
      <c r="AT77" s="105"/>
      <c r="AU77" s="6"/>
      <c r="AV77" s="23">
        <f t="shared" si="1"/>
        <v>0</v>
      </c>
    </row>
    <row r="78" spans="1:48" ht="15.75" thickBot="1" x14ac:dyDescent="0.25">
      <c r="A78" s="12"/>
      <c r="B78" s="12">
        <v>72</v>
      </c>
      <c r="C78" s="8">
        <v>73</v>
      </c>
      <c r="D78" s="8" t="s">
        <v>6</v>
      </c>
      <c r="E78" s="6">
        <v>17.100000000000001</v>
      </c>
      <c r="F78" s="17"/>
      <c r="G78" s="23"/>
      <c r="H78" s="23"/>
      <c r="I78" s="23"/>
      <c r="J78" s="6"/>
      <c r="K78" s="6"/>
      <c r="L78" s="99"/>
      <c r="M78" s="6"/>
      <c r="N78" s="6"/>
      <c r="O78" s="6"/>
      <c r="P78" s="6"/>
      <c r="Q78" s="6"/>
      <c r="R78" s="6">
        <v>17.100000000000001</v>
      </c>
      <c r="S78" s="102"/>
      <c r="T78" s="102"/>
      <c r="U78" s="102"/>
      <c r="V78" s="102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99"/>
      <c r="AP78" s="6"/>
      <c r="AQ78" s="6"/>
      <c r="AR78" s="6"/>
      <c r="AS78" s="105"/>
      <c r="AT78" s="105"/>
      <c r="AU78" s="6"/>
      <c r="AV78" s="23">
        <f t="shared" si="1"/>
        <v>0</v>
      </c>
    </row>
    <row r="79" spans="1:48" ht="15.75" thickBot="1" x14ac:dyDescent="0.25">
      <c r="A79" s="12"/>
      <c r="B79" s="12">
        <v>72</v>
      </c>
      <c r="C79" s="8">
        <v>44475</v>
      </c>
      <c r="D79" s="8" t="s">
        <v>129</v>
      </c>
      <c r="E79" s="6">
        <v>66</v>
      </c>
      <c r="F79" s="17"/>
      <c r="G79" s="23"/>
      <c r="H79" s="23"/>
      <c r="I79" s="23"/>
      <c r="J79" s="6"/>
      <c r="K79" s="6"/>
      <c r="L79" s="99"/>
      <c r="M79" s="6">
        <v>66</v>
      </c>
      <c r="N79" s="6"/>
      <c r="O79" s="6"/>
      <c r="P79" s="6"/>
      <c r="Q79" s="6"/>
      <c r="R79" s="6"/>
      <c r="S79" s="102"/>
      <c r="T79" s="102"/>
      <c r="U79" s="102"/>
      <c r="V79" s="102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99"/>
      <c r="AP79" s="6"/>
      <c r="AQ79" s="6"/>
      <c r="AR79" s="6"/>
      <c r="AS79" s="105"/>
      <c r="AT79" s="105"/>
      <c r="AU79" s="6"/>
      <c r="AV79" s="23">
        <f t="shared" si="1"/>
        <v>0</v>
      </c>
    </row>
    <row r="80" spans="1:48" ht="15.75" thickBot="1" x14ac:dyDescent="0.25">
      <c r="A80" s="12"/>
      <c r="B80" s="12">
        <v>73</v>
      </c>
      <c r="C80" s="8">
        <v>44482</v>
      </c>
      <c r="D80" s="8" t="s">
        <v>130</v>
      </c>
      <c r="E80" s="6">
        <v>119.88</v>
      </c>
      <c r="F80" s="17"/>
      <c r="G80" s="23"/>
      <c r="H80" s="23"/>
      <c r="I80" s="23"/>
      <c r="J80" s="6"/>
      <c r="K80" s="6"/>
      <c r="L80" s="99"/>
      <c r="M80" s="6">
        <v>119.88</v>
      </c>
      <c r="N80" s="6"/>
      <c r="O80" s="6"/>
      <c r="P80" s="6"/>
      <c r="Q80" s="6"/>
      <c r="R80" s="6"/>
      <c r="S80" s="102"/>
      <c r="T80" s="102"/>
      <c r="U80" s="102"/>
      <c r="V80" s="102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99"/>
      <c r="AP80" s="6"/>
      <c r="AQ80" s="6"/>
      <c r="AR80" s="6"/>
      <c r="AS80" s="105"/>
      <c r="AT80" s="105"/>
      <c r="AU80" s="6"/>
      <c r="AV80" s="23">
        <f t="shared" si="1"/>
        <v>0</v>
      </c>
    </row>
    <row r="81" spans="1:48" ht="16.5" customHeight="1" thickBot="1" x14ac:dyDescent="0.25">
      <c r="A81" s="12"/>
      <c r="B81" s="12">
        <v>74</v>
      </c>
      <c r="C81" s="8">
        <v>44488</v>
      </c>
      <c r="D81" s="8" t="s">
        <v>118</v>
      </c>
      <c r="E81" s="6">
        <v>853.09</v>
      </c>
      <c r="F81" s="17"/>
      <c r="G81" s="23"/>
      <c r="H81" s="23"/>
      <c r="I81" s="23"/>
      <c r="J81" s="6"/>
      <c r="K81" s="6"/>
      <c r="L81" s="99"/>
      <c r="M81" s="6"/>
      <c r="N81" s="6"/>
      <c r="O81" s="6"/>
      <c r="P81" s="6"/>
      <c r="Q81" s="6"/>
      <c r="R81" s="6"/>
      <c r="S81" s="102"/>
      <c r="T81" s="102">
        <v>853.09</v>
      </c>
      <c r="U81" s="102"/>
      <c r="V81" s="102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99"/>
      <c r="AP81" s="6"/>
      <c r="AQ81" s="6"/>
      <c r="AR81" s="6"/>
      <c r="AS81" s="105"/>
      <c r="AT81" s="105"/>
      <c r="AU81" s="6"/>
      <c r="AV81" s="23">
        <f t="shared" si="1"/>
        <v>0</v>
      </c>
    </row>
    <row r="82" spans="1:48" ht="16.5" customHeight="1" thickBot="1" x14ac:dyDescent="0.25">
      <c r="A82" s="12"/>
      <c r="B82" s="12">
        <v>75</v>
      </c>
      <c r="C82" s="8">
        <v>44494</v>
      </c>
      <c r="D82" s="8" t="s">
        <v>107</v>
      </c>
      <c r="E82" s="6">
        <v>-62.5</v>
      </c>
      <c r="F82" s="17"/>
      <c r="G82" s="23"/>
      <c r="H82" s="23"/>
      <c r="I82" s="23"/>
      <c r="J82" s="6"/>
      <c r="K82" s="6">
        <v>-62.5</v>
      </c>
      <c r="L82" s="99"/>
      <c r="M82" s="6"/>
      <c r="N82" s="6"/>
      <c r="O82" s="6"/>
      <c r="P82" s="6"/>
      <c r="Q82" s="6"/>
      <c r="R82" s="6"/>
      <c r="S82" s="102"/>
      <c r="T82" s="102"/>
      <c r="U82" s="102"/>
      <c r="V82" s="102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99"/>
      <c r="AP82" s="6"/>
      <c r="AQ82" s="6"/>
      <c r="AR82" s="6"/>
      <c r="AS82" s="105"/>
      <c r="AT82" s="105"/>
      <c r="AU82" s="6"/>
      <c r="AV82" s="23">
        <f t="shared" si="1"/>
        <v>0</v>
      </c>
    </row>
    <row r="83" spans="1:48" ht="16.5" customHeight="1" thickBot="1" x14ac:dyDescent="0.25">
      <c r="A83" s="12"/>
      <c r="B83" s="12">
        <v>76</v>
      </c>
      <c r="C83" s="8">
        <v>44497</v>
      </c>
      <c r="D83" s="8" t="s">
        <v>131</v>
      </c>
      <c r="E83" s="6">
        <v>484</v>
      </c>
      <c r="F83" s="17"/>
      <c r="G83" s="23"/>
      <c r="H83" s="23"/>
      <c r="I83" s="23"/>
      <c r="J83" s="6"/>
      <c r="K83" s="6"/>
      <c r="L83" s="99"/>
      <c r="M83" s="6"/>
      <c r="N83" s="6"/>
      <c r="O83" s="6"/>
      <c r="P83" s="6"/>
      <c r="Q83" s="6"/>
      <c r="R83" s="6"/>
      <c r="S83" s="102"/>
      <c r="T83" s="102">
        <v>484</v>
      </c>
      <c r="U83" s="102"/>
      <c r="V83" s="102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99"/>
      <c r="AP83" s="6"/>
      <c r="AQ83" s="6"/>
      <c r="AR83" s="6"/>
      <c r="AS83" s="105"/>
      <c r="AT83" s="105"/>
      <c r="AU83" s="6"/>
      <c r="AV83" s="23">
        <f t="shared" si="1"/>
        <v>0</v>
      </c>
    </row>
    <row r="84" spans="1:48" ht="16.5" customHeight="1" thickBot="1" x14ac:dyDescent="0.25">
      <c r="A84" s="12"/>
      <c r="B84" s="12">
        <v>77</v>
      </c>
      <c r="C84" s="8">
        <v>44497</v>
      </c>
      <c r="D84" s="8" t="s">
        <v>132</v>
      </c>
      <c r="E84" s="6">
        <v>-1000</v>
      </c>
      <c r="F84" s="17"/>
      <c r="G84" s="23"/>
      <c r="H84" s="23"/>
      <c r="I84" s="23"/>
      <c r="J84" s="6"/>
      <c r="K84" s="6"/>
      <c r="L84" s="99"/>
      <c r="M84" s="6"/>
      <c r="N84" s="6"/>
      <c r="O84" s="6"/>
      <c r="P84" s="6"/>
      <c r="Q84" s="6"/>
      <c r="R84" s="6"/>
      <c r="S84" s="102"/>
      <c r="T84" s="102"/>
      <c r="U84" s="102"/>
      <c r="V84" s="102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99"/>
      <c r="AP84" s="6"/>
      <c r="AQ84" s="6"/>
      <c r="AR84" s="6"/>
      <c r="AS84" s="105"/>
      <c r="AT84" s="105"/>
      <c r="AU84" s="6"/>
      <c r="AV84" s="23">
        <f t="shared" si="1"/>
        <v>1000</v>
      </c>
    </row>
    <row r="85" spans="1:48" ht="16.5" customHeight="1" thickBot="1" x14ac:dyDescent="0.25">
      <c r="A85" s="12"/>
      <c r="B85" s="12">
        <v>78</v>
      </c>
      <c r="C85" s="8">
        <v>44502</v>
      </c>
      <c r="D85" s="8" t="s">
        <v>6</v>
      </c>
      <c r="E85" s="6">
        <v>17.100000000000001</v>
      </c>
      <c r="F85" s="17"/>
      <c r="G85" s="23"/>
      <c r="H85" s="23"/>
      <c r="I85" s="23"/>
      <c r="J85" s="6"/>
      <c r="K85" s="6"/>
      <c r="L85" s="99"/>
      <c r="M85" s="6"/>
      <c r="N85" s="6"/>
      <c r="O85" s="6"/>
      <c r="P85" s="6"/>
      <c r="Q85" s="6"/>
      <c r="R85" s="6">
        <v>17.100000000000001</v>
      </c>
      <c r="S85" s="102"/>
      <c r="T85" s="102"/>
      <c r="U85" s="102"/>
      <c r="V85" s="102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99"/>
      <c r="AP85" s="6"/>
      <c r="AQ85" s="6"/>
      <c r="AR85" s="6"/>
      <c r="AS85" s="105"/>
      <c r="AT85" s="105"/>
      <c r="AU85" s="6"/>
      <c r="AV85" s="23">
        <f t="shared" si="1"/>
        <v>0</v>
      </c>
    </row>
    <row r="86" spans="1:48" ht="16.5" customHeight="1" thickBot="1" x14ac:dyDescent="0.25">
      <c r="A86" s="12"/>
      <c r="B86" s="12">
        <v>79</v>
      </c>
      <c r="C86" s="8">
        <v>44505</v>
      </c>
      <c r="D86" s="8" t="s">
        <v>103</v>
      </c>
      <c r="E86" s="6">
        <v>120</v>
      </c>
      <c r="F86" s="17"/>
      <c r="G86" s="23"/>
      <c r="H86" s="23"/>
      <c r="I86" s="23"/>
      <c r="J86" s="6"/>
      <c r="K86" s="6"/>
      <c r="L86" s="99"/>
      <c r="M86" s="6"/>
      <c r="N86" s="6"/>
      <c r="O86" s="6"/>
      <c r="P86" s="6"/>
      <c r="Q86" s="6"/>
      <c r="R86" s="6"/>
      <c r="S86" s="102"/>
      <c r="T86" s="102"/>
      <c r="U86" s="102"/>
      <c r="V86" s="102">
        <v>120</v>
      </c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99"/>
      <c r="AP86" s="6"/>
      <c r="AQ86" s="6"/>
      <c r="AR86" s="6"/>
      <c r="AS86" s="105"/>
      <c r="AT86" s="105"/>
      <c r="AU86" s="6"/>
      <c r="AV86" s="23">
        <f t="shared" si="1"/>
        <v>0</v>
      </c>
    </row>
    <row r="87" spans="1:48" ht="16.5" customHeight="1" thickBot="1" x14ac:dyDescent="0.25">
      <c r="A87" s="12"/>
      <c r="B87" s="12">
        <v>80</v>
      </c>
      <c r="C87" s="8">
        <v>44515</v>
      </c>
      <c r="D87" s="8" t="s">
        <v>133</v>
      </c>
      <c r="E87" s="6">
        <v>25</v>
      </c>
      <c r="F87" s="17"/>
      <c r="G87" s="23"/>
      <c r="H87" s="23"/>
      <c r="I87" s="23"/>
      <c r="J87" s="6"/>
      <c r="K87" s="6"/>
      <c r="L87" s="99"/>
      <c r="M87" s="6"/>
      <c r="N87" s="6">
        <v>25</v>
      </c>
      <c r="O87" s="6"/>
      <c r="P87" s="6"/>
      <c r="Q87" s="6"/>
      <c r="R87" s="6"/>
      <c r="S87" s="102"/>
      <c r="T87" s="102"/>
      <c r="U87" s="102"/>
      <c r="V87" s="102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99"/>
      <c r="AP87" s="6"/>
      <c r="AQ87" s="6"/>
      <c r="AR87" s="6"/>
      <c r="AS87" s="105"/>
      <c r="AT87" s="105"/>
      <c r="AU87" s="6"/>
      <c r="AV87" s="23">
        <f t="shared" si="1"/>
        <v>0</v>
      </c>
    </row>
    <row r="88" spans="1:48" ht="16.5" customHeight="1" thickBot="1" x14ac:dyDescent="0.25">
      <c r="A88" s="12"/>
      <c r="B88" s="12">
        <v>81</v>
      </c>
      <c r="C88" s="8">
        <v>44516</v>
      </c>
      <c r="D88" s="8" t="s">
        <v>136</v>
      </c>
      <c r="E88" s="6">
        <v>400</v>
      </c>
      <c r="F88" s="17"/>
      <c r="G88" s="23"/>
      <c r="H88" s="23"/>
      <c r="I88" s="23"/>
      <c r="J88" s="6"/>
      <c r="K88" s="6"/>
      <c r="L88" s="99"/>
      <c r="M88" s="6"/>
      <c r="N88" s="6"/>
      <c r="O88" s="6"/>
      <c r="P88" s="6"/>
      <c r="Q88" s="6"/>
      <c r="R88" s="6"/>
      <c r="S88" s="102"/>
      <c r="T88" s="102"/>
      <c r="U88" s="102"/>
      <c r="V88" s="102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99"/>
      <c r="AP88" s="6">
        <v>400</v>
      </c>
      <c r="AQ88" s="6"/>
      <c r="AR88" s="6"/>
      <c r="AS88" s="105"/>
      <c r="AT88" s="105"/>
      <c r="AU88" s="6"/>
      <c r="AV88" s="23">
        <f t="shared" si="1"/>
        <v>0</v>
      </c>
    </row>
    <row r="89" spans="1:48" ht="16.5" customHeight="1" thickBot="1" x14ac:dyDescent="0.25">
      <c r="A89" s="12"/>
      <c r="B89" s="12">
        <v>82</v>
      </c>
      <c r="C89" s="8">
        <v>44518</v>
      </c>
      <c r="D89" s="8" t="s">
        <v>138</v>
      </c>
      <c r="E89" s="6">
        <v>75.62</v>
      </c>
      <c r="F89" s="17"/>
      <c r="G89" s="23"/>
      <c r="H89" s="23"/>
      <c r="I89" s="23"/>
      <c r="J89" s="6"/>
      <c r="K89" s="6"/>
      <c r="L89" s="99"/>
      <c r="M89" s="6"/>
      <c r="N89" s="6"/>
      <c r="O89" s="6"/>
      <c r="P89" s="6"/>
      <c r="Q89" s="6"/>
      <c r="R89" s="6"/>
      <c r="S89" s="102"/>
      <c r="T89" s="102"/>
      <c r="U89" s="102"/>
      <c r="V89" s="102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>
        <v>75.62</v>
      </c>
      <c r="AK89" s="108"/>
      <c r="AL89" s="108"/>
      <c r="AM89" s="108"/>
      <c r="AN89" s="108"/>
      <c r="AO89" s="99"/>
      <c r="AP89" s="6"/>
      <c r="AQ89" s="6"/>
      <c r="AR89" s="6"/>
      <c r="AS89" s="105"/>
      <c r="AT89" s="105"/>
      <c r="AU89" s="6"/>
      <c r="AV89" s="23">
        <f t="shared" si="1"/>
        <v>0</v>
      </c>
    </row>
    <row r="90" spans="1:48" ht="16.5" customHeight="1" thickBot="1" x14ac:dyDescent="0.25">
      <c r="A90" s="12"/>
      <c r="B90" s="12">
        <v>83</v>
      </c>
      <c r="C90" s="8">
        <v>44519</v>
      </c>
      <c r="D90" s="8" t="s">
        <v>140</v>
      </c>
      <c r="E90" s="6">
        <v>-1000</v>
      </c>
      <c r="F90" s="17"/>
      <c r="G90" s="23"/>
      <c r="H90" s="23"/>
      <c r="I90" s="23"/>
      <c r="J90" s="6"/>
      <c r="K90" s="6"/>
      <c r="L90" s="99"/>
      <c r="M90" s="6"/>
      <c r="N90" s="6"/>
      <c r="O90" s="6"/>
      <c r="P90" s="6"/>
      <c r="Q90" s="6"/>
      <c r="R90" s="6"/>
      <c r="S90" s="102"/>
      <c r="T90" s="102"/>
      <c r="U90" s="102"/>
      <c r="V90" s="102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99"/>
      <c r="AP90" s="6"/>
      <c r="AQ90" s="6"/>
      <c r="AR90" s="6"/>
      <c r="AS90" s="105"/>
      <c r="AT90" s="105"/>
      <c r="AU90" s="6"/>
      <c r="AV90" s="23">
        <f t="shared" si="1"/>
        <v>1000</v>
      </c>
    </row>
    <row r="91" spans="1:48" ht="16.5" customHeight="1" thickBot="1" x14ac:dyDescent="0.25">
      <c r="A91" s="12"/>
      <c r="B91" s="12">
        <v>84</v>
      </c>
      <c r="C91" s="8">
        <v>44519</v>
      </c>
      <c r="D91" s="8" t="s">
        <v>141</v>
      </c>
      <c r="E91" s="6">
        <v>600</v>
      </c>
      <c r="F91" s="17"/>
      <c r="G91" s="23"/>
      <c r="H91" s="23"/>
      <c r="I91" s="23"/>
      <c r="J91" s="6"/>
      <c r="K91" s="6"/>
      <c r="L91" s="99"/>
      <c r="M91" s="6"/>
      <c r="N91" s="6"/>
      <c r="O91" s="6"/>
      <c r="P91" s="6"/>
      <c r="Q91" s="6"/>
      <c r="R91" s="6"/>
      <c r="S91" s="102"/>
      <c r="T91" s="102"/>
      <c r="U91" s="102"/>
      <c r="V91" s="102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>
        <v>600</v>
      </c>
      <c r="AK91" s="108"/>
      <c r="AL91" s="108"/>
      <c r="AM91" s="108"/>
      <c r="AN91" s="108"/>
      <c r="AO91" s="99"/>
      <c r="AP91" s="6"/>
      <c r="AQ91" s="6"/>
      <c r="AR91" s="6"/>
      <c r="AS91" s="105"/>
      <c r="AT91" s="105"/>
      <c r="AU91" s="6"/>
      <c r="AV91" s="23">
        <f t="shared" si="1"/>
        <v>0</v>
      </c>
    </row>
    <row r="92" spans="1:48" ht="16.5" customHeight="1" thickBot="1" x14ac:dyDescent="0.25">
      <c r="A92" s="12"/>
      <c r="B92" s="12">
        <v>85</v>
      </c>
      <c r="C92" s="8">
        <v>44519</v>
      </c>
      <c r="D92" s="8" t="s">
        <v>142</v>
      </c>
      <c r="E92" s="6">
        <v>15</v>
      </c>
      <c r="F92" s="17"/>
      <c r="G92" s="23"/>
      <c r="H92" s="23"/>
      <c r="I92" s="23"/>
      <c r="J92" s="6"/>
      <c r="K92" s="6"/>
      <c r="L92" s="99"/>
      <c r="M92" s="6"/>
      <c r="N92" s="6"/>
      <c r="O92" s="6"/>
      <c r="P92" s="6"/>
      <c r="Q92" s="6"/>
      <c r="R92" s="6"/>
      <c r="S92" s="102"/>
      <c r="T92" s="102"/>
      <c r="U92" s="102"/>
      <c r="V92" s="102">
        <v>15</v>
      </c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99"/>
      <c r="AP92" s="6"/>
      <c r="AQ92" s="6"/>
      <c r="AR92" s="6"/>
      <c r="AS92" s="105"/>
      <c r="AT92" s="105"/>
      <c r="AU92" s="6"/>
      <c r="AV92" s="23">
        <f t="shared" si="1"/>
        <v>0</v>
      </c>
    </row>
    <row r="93" spans="1:48" ht="16.5" customHeight="1" thickBot="1" x14ac:dyDescent="0.25">
      <c r="A93" s="12"/>
      <c r="B93" s="12">
        <v>86</v>
      </c>
      <c r="C93" s="8">
        <v>44520</v>
      </c>
      <c r="D93" s="8" t="s">
        <v>128</v>
      </c>
      <c r="E93" s="6">
        <v>31.5</v>
      </c>
      <c r="F93" s="17"/>
      <c r="G93" s="23"/>
      <c r="H93" s="23"/>
      <c r="I93" s="23"/>
      <c r="J93" s="6"/>
      <c r="K93" s="6"/>
      <c r="L93" s="99"/>
      <c r="M93" s="6">
        <v>31.5</v>
      </c>
      <c r="N93" s="6"/>
      <c r="O93" s="6"/>
      <c r="P93" s="6"/>
      <c r="Q93" s="6"/>
      <c r="R93" s="6"/>
      <c r="S93" s="102"/>
      <c r="T93" s="102"/>
      <c r="U93" s="102"/>
      <c r="V93" s="102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99"/>
      <c r="AP93" s="6"/>
      <c r="AQ93" s="6"/>
      <c r="AR93" s="6"/>
      <c r="AS93" s="105"/>
      <c r="AT93" s="105"/>
      <c r="AU93" s="6"/>
      <c r="AV93" s="23">
        <f t="shared" si="1"/>
        <v>0</v>
      </c>
    </row>
    <row r="94" spans="1:48" ht="16.5" customHeight="1" thickBot="1" x14ac:dyDescent="0.25">
      <c r="A94" s="12"/>
      <c r="B94" s="12">
        <v>87</v>
      </c>
      <c r="C94" s="8">
        <v>44531</v>
      </c>
      <c r="D94" s="8" t="s">
        <v>143</v>
      </c>
      <c r="E94" s="6">
        <v>540</v>
      </c>
      <c r="F94" s="17"/>
      <c r="G94" s="23"/>
      <c r="H94" s="23"/>
      <c r="I94" s="23"/>
      <c r="J94" s="6"/>
      <c r="K94" s="6"/>
      <c r="L94" s="99"/>
      <c r="M94" s="6">
        <v>540</v>
      </c>
      <c r="N94" s="6"/>
      <c r="O94" s="6"/>
      <c r="P94" s="6"/>
      <c r="Q94" s="6"/>
      <c r="R94" s="6"/>
      <c r="S94" s="102"/>
      <c r="T94" s="102"/>
      <c r="U94" s="102"/>
      <c r="V94" s="102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99"/>
      <c r="AP94" s="6"/>
      <c r="AQ94" s="6"/>
      <c r="AR94" s="6"/>
      <c r="AS94" s="105"/>
      <c r="AT94" s="105"/>
      <c r="AU94" s="6"/>
      <c r="AV94" s="23">
        <f t="shared" ref="AV94:AV108" si="2">SUM(G94:AU94)-E94</f>
        <v>0</v>
      </c>
    </row>
    <row r="95" spans="1:48" ht="16.5" customHeight="1" thickBot="1" x14ac:dyDescent="0.25">
      <c r="A95" s="12"/>
      <c r="B95" s="12">
        <v>88</v>
      </c>
      <c r="C95" s="8">
        <v>44532</v>
      </c>
      <c r="D95" s="8" t="s">
        <v>93</v>
      </c>
      <c r="E95" s="6">
        <v>17.100000000000001</v>
      </c>
      <c r="F95" s="17"/>
      <c r="G95" s="23"/>
      <c r="H95" s="23"/>
      <c r="I95" s="23"/>
      <c r="J95" s="6"/>
      <c r="K95" s="6"/>
      <c r="L95" s="99"/>
      <c r="M95" s="6"/>
      <c r="N95" s="6"/>
      <c r="O95" s="6"/>
      <c r="P95" s="6"/>
      <c r="Q95" s="6"/>
      <c r="R95" s="6">
        <v>17.100000000000001</v>
      </c>
      <c r="S95" s="102"/>
      <c r="T95" s="102"/>
      <c r="U95" s="102"/>
      <c r="V95" s="102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99"/>
      <c r="AP95" s="6"/>
      <c r="AQ95" s="6"/>
      <c r="AR95" s="6"/>
      <c r="AS95" s="105"/>
      <c r="AT95" s="105"/>
      <c r="AU95" s="6"/>
      <c r="AV95" s="23">
        <f t="shared" si="2"/>
        <v>0</v>
      </c>
    </row>
    <row r="96" spans="1:48" s="164" customFormat="1" ht="16.5" customHeight="1" thickBot="1" x14ac:dyDescent="0.25">
      <c r="A96" s="167"/>
      <c r="B96" s="167">
        <v>89</v>
      </c>
      <c r="C96" s="166">
        <v>44537</v>
      </c>
      <c r="D96" s="166" t="s">
        <v>144</v>
      </c>
      <c r="E96" s="165">
        <v>35.85</v>
      </c>
      <c r="F96" s="168"/>
      <c r="G96" s="169"/>
      <c r="H96" s="169"/>
      <c r="I96" s="169"/>
      <c r="J96" s="165"/>
      <c r="K96" s="165"/>
      <c r="L96" s="170"/>
      <c r="M96" s="165"/>
      <c r="N96" s="165"/>
      <c r="O96" s="165">
        <v>35.85</v>
      </c>
      <c r="P96" s="165"/>
      <c r="Q96" s="165"/>
      <c r="R96" s="165"/>
      <c r="S96" s="171"/>
      <c r="T96" s="171"/>
      <c r="U96" s="171"/>
      <c r="V96" s="171"/>
      <c r="W96" s="173"/>
      <c r="X96" s="173"/>
      <c r="Y96" s="173"/>
      <c r="Z96" s="173"/>
      <c r="AA96" s="173"/>
      <c r="AB96" s="173"/>
      <c r="AC96" s="173"/>
      <c r="AD96" s="173"/>
      <c r="AE96" s="173"/>
      <c r="AF96" s="173"/>
      <c r="AG96" s="173"/>
      <c r="AH96" s="173"/>
      <c r="AI96" s="173"/>
      <c r="AJ96" s="173"/>
      <c r="AK96" s="173"/>
      <c r="AL96" s="173"/>
      <c r="AM96" s="173"/>
      <c r="AN96" s="173"/>
      <c r="AO96" s="170"/>
      <c r="AP96" s="165"/>
      <c r="AQ96" s="165"/>
      <c r="AR96" s="165"/>
      <c r="AS96" s="172"/>
      <c r="AT96" s="172"/>
      <c r="AU96" s="165"/>
      <c r="AV96" s="169">
        <f t="shared" si="2"/>
        <v>0</v>
      </c>
    </row>
    <row r="97" spans="1:48" s="164" customFormat="1" ht="16.5" customHeight="1" thickBot="1" x14ac:dyDescent="0.25">
      <c r="A97" s="167"/>
      <c r="B97" s="167">
        <v>90</v>
      </c>
      <c r="C97" s="166">
        <v>44537</v>
      </c>
      <c r="D97" s="166" t="s">
        <v>133</v>
      </c>
      <c r="E97" s="165">
        <v>130</v>
      </c>
      <c r="F97" s="168"/>
      <c r="G97" s="169"/>
      <c r="H97" s="169"/>
      <c r="I97" s="169"/>
      <c r="J97" s="165"/>
      <c r="K97" s="165"/>
      <c r="L97" s="170"/>
      <c r="M97" s="165"/>
      <c r="N97" s="165"/>
      <c r="O97" s="165">
        <v>130</v>
      </c>
      <c r="P97" s="165"/>
      <c r="Q97" s="165"/>
      <c r="R97" s="165"/>
      <c r="S97" s="171"/>
      <c r="T97" s="171"/>
      <c r="U97" s="171"/>
      <c r="V97" s="171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  <c r="AK97" s="173"/>
      <c r="AL97" s="173"/>
      <c r="AM97" s="173"/>
      <c r="AN97" s="173"/>
      <c r="AO97" s="170"/>
      <c r="AP97" s="165"/>
      <c r="AQ97" s="165"/>
      <c r="AR97" s="165"/>
      <c r="AS97" s="172"/>
      <c r="AT97" s="172"/>
      <c r="AU97" s="165"/>
      <c r="AV97" s="169">
        <f t="shared" si="2"/>
        <v>0</v>
      </c>
    </row>
    <row r="98" spans="1:48" s="164" customFormat="1" ht="16.5" customHeight="1" thickBot="1" x14ac:dyDescent="0.25">
      <c r="A98" s="167"/>
      <c r="B98" s="167">
        <v>91</v>
      </c>
      <c r="C98" s="166">
        <v>44543</v>
      </c>
      <c r="D98" s="166" t="s">
        <v>145</v>
      </c>
      <c r="E98" s="165">
        <v>-5000</v>
      </c>
      <c r="F98" s="168"/>
      <c r="G98" s="169"/>
      <c r="H98" s="169"/>
      <c r="I98" s="169"/>
      <c r="J98" s="165"/>
      <c r="K98" s="165"/>
      <c r="L98" s="170"/>
      <c r="M98" s="165"/>
      <c r="N98" s="165"/>
      <c r="O98" s="165"/>
      <c r="P98" s="165"/>
      <c r="Q98" s="165"/>
      <c r="R98" s="165"/>
      <c r="S98" s="171"/>
      <c r="T98" s="171"/>
      <c r="U98" s="171"/>
      <c r="V98" s="171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  <c r="AL98" s="173"/>
      <c r="AM98" s="173"/>
      <c r="AN98" s="173"/>
      <c r="AO98" s="170"/>
      <c r="AP98" s="165"/>
      <c r="AQ98" s="165"/>
      <c r="AR98" s="165"/>
      <c r="AS98" s="172"/>
      <c r="AT98" s="172"/>
      <c r="AU98" s="165"/>
      <c r="AV98" s="169">
        <f t="shared" si="2"/>
        <v>5000</v>
      </c>
    </row>
    <row r="99" spans="1:48" s="164" customFormat="1" ht="16.5" customHeight="1" thickBot="1" x14ac:dyDescent="0.25">
      <c r="A99" s="167"/>
      <c r="B99" s="167">
        <v>92</v>
      </c>
      <c r="C99" s="166">
        <v>44543</v>
      </c>
      <c r="D99" s="166" t="s">
        <v>155</v>
      </c>
      <c r="E99" s="165">
        <v>500</v>
      </c>
      <c r="F99" s="168"/>
      <c r="G99" s="169"/>
      <c r="H99" s="169"/>
      <c r="I99" s="169"/>
      <c r="J99" s="165"/>
      <c r="K99" s="165"/>
      <c r="L99" s="170"/>
      <c r="M99" s="165"/>
      <c r="N99" s="165"/>
      <c r="O99" s="165"/>
      <c r="P99" s="165"/>
      <c r="Q99" s="165"/>
      <c r="R99" s="165"/>
      <c r="S99" s="171"/>
      <c r="T99" s="171"/>
      <c r="U99" s="171"/>
      <c r="V99" s="171"/>
      <c r="W99" s="173"/>
      <c r="X99" s="173"/>
      <c r="Y99" s="173"/>
      <c r="Z99" s="173"/>
      <c r="AA99" s="173"/>
      <c r="AB99" s="173"/>
      <c r="AC99" s="173"/>
      <c r="AD99" s="173"/>
      <c r="AE99" s="173"/>
      <c r="AF99" s="173"/>
      <c r="AG99" s="173"/>
      <c r="AH99" s="173"/>
      <c r="AI99" s="173"/>
      <c r="AJ99" s="173">
        <v>500</v>
      </c>
      <c r="AK99" s="173"/>
      <c r="AL99" s="173"/>
      <c r="AM99" s="173"/>
      <c r="AN99" s="173"/>
      <c r="AO99" s="170"/>
      <c r="AP99" s="165"/>
      <c r="AQ99" s="165"/>
      <c r="AR99" s="165"/>
      <c r="AS99" s="172"/>
      <c r="AT99" s="172"/>
      <c r="AU99" s="165"/>
      <c r="AV99" s="169">
        <f t="shared" si="2"/>
        <v>0</v>
      </c>
    </row>
    <row r="100" spans="1:48" ht="16.5" customHeight="1" thickBot="1" x14ac:dyDescent="0.25">
      <c r="A100" s="12"/>
      <c r="B100" s="12">
        <v>93</v>
      </c>
      <c r="C100" s="8">
        <v>44543</v>
      </c>
      <c r="D100" s="8" t="s">
        <v>128</v>
      </c>
      <c r="E100" s="6">
        <v>100.7</v>
      </c>
      <c r="F100" s="17"/>
      <c r="G100" s="23"/>
      <c r="H100" s="23"/>
      <c r="I100" s="23"/>
      <c r="J100" s="6"/>
      <c r="K100" s="6"/>
      <c r="L100" s="99"/>
      <c r="M100" s="6">
        <v>100.7</v>
      </c>
      <c r="N100" s="6"/>
      <c r="O100" s="6"/>
      <c r="P100" s="6"/>
      <c r="Q100" s="6"/>
      <c r="R100" s="6"/>
      <c r="S100" s="102"/>
      <c r="T100" s="102"/>
      <c r="U100" s="102"/>
      <c r="V100" s="102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99"/>
      <c r="AP100" s="6"/>
      <c r="AQ100" s="6"/>
      <c r="AR100" s="6"/>
      <c r="AS100" s="105"/>
      <c r="AT100" s="105"/>
      <c r="AU100" s="6"/>
      <c r="AV100" s="169">
        <f t="shared" si="2"/>
        <v>0</v>
      </c>
    </row>
    <row r="101" spans="1:48" s="164" customFormat="1" ht="16.5" customHeight="1" thickBot="1" x14ac:dyDescent="0.25">
      <c r="A101" s="167"/>
      <c r="B101" s="167">
        <v>94</v>
      </c>
      <c r="C101" s="166">
        <v>44543</v>
      </c>
      <c r="D101" s="166" t="s">
        <v>146</v>
      </c>
      <c r="E101" s="165">
        <v>780</v>
      </c>
      <c r="F101" s="168"/>
      <c r="G101" s="169"/>
      <c r="H101" s="169"/>
      <c r="I101" s="169"/>
      <c r="J101" s="165"/>
      <c r="K101" s="165"/>
      <c r="L101" s="170"/>
      <c r="M101" s="165"/>
      <c r="N101" s="165"/>
      <c r="O101" s="165"/>
      <c r="P101" s="165"/>
      <c r="Q101" s="165">
        <v>780</v>
      </c>
      <c r="R101" s="165"/>
      <c r="S101" s="171"/>
      <c r="T101" s="171"/>
      <c r="U101" s="171"/>
      <c r="V101" s="171"/>
      <c r="W101" s="173"/>
      <c r="X101" s="173"/>
      <c r="Y101" s="173"/>
      <c r="Z101" s="173"/>
      <c r="AA101" s="173"/>
      <c r="AB101" s="173"/>
      <c r="AC101" s="173"/>
      <c r="AD101" s="173"/>
      <c r="AE101" s="173"/>
      <c r="AF101" s="173"/>
      <c r="AG101" s="173"/>
      <c r="AH101" s="173"/>
      <c r="AI101" s="173"/>
      <c r="AJ101" s="173"/>
      <c r="AK101" s="173"/>
      <c r="AL101" s="173"/>
      <c r="AM101" s="173"/>
      <c r="AN101" s="173"/>
      <c r="AO101" s="170"/>
      <c r="AP101" s="165"/>
      <c r="AQ101" s="165"/>
      <c r="AR101" s="165"/>
      <c r="AS101" s="172"/>
      <c r="AT101" s="172"/>
      <c r="AU101" s="165"/>
      <c r="AV101" s="169">
        <f t="shared" si="2"/>
        <v>0</v>
      </c>
    </row>
    <row r="102" spans="1:48" s="164" customFormat="1" ht="16.5" customHeight="1" thickBot="1" x14ac:dyDescent="0.25">
      <c r="A102" s="167"/>
      <c r="B102" s="167">
        <v>95</v>
      </c>
      <c r="C102" s="166">
        <v>44545</v>
      </c>
      <c r="D102" s="166" t="s">
        <v>147</v>
      </c>
      <c r="E102" s="165">
        <v>35.99</v>
      </c>
      <c r="F102" s="168"/>
      <c r="G102" s="169"/>
      <c r="H102" s="169"/>
      <c r="I102" s="169"/>
      <c r="J102" s="165"/>
      <c r="K102" s="165"/>
      <c r="L102" s="170"/>
      <c r="M102" s="165">
        <v>35.99</v>
      </c>
      <c r="N102" s="165"/>
      <c r="O102" s="165"/>
      <c r="P102" s="165"/>
      <c r="Q102" s="165"/>
      <c r="R102" s="165"/>
      <c r="S102" s="171"/>
      <c r="T102" s="171"/>
      <c r="U102" s="171"/>
      <c r="V102" s="171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  <c r="AG102" s="173"/>
      <c r="AH102" s="173"/>
      <c r="AI102" s="173"/>
      <c r="AJ102" s="173"/>
      <c r="AK102" s="173"/>
      <c r="AL102" s="173"/>
      <c r="AM102" s="173"/>
      <c r="AN102" s="173"/>
      <c r="AO102" s="170"/>
      <c r="AP102" s="165"/>
      <c r="AQ102" s="165"/>
      <c r="AR102" s="165"/>
      <c r="AS102" s="172"/>
      <c r="AT102" s="172"/>
      <c r="AU102" s="165"/>
      <c r="AV102" s="169">
        <f t="shared" si="2"/>
        <v>0</v>
      </c>
    </row>
    <row r="103" spans="1:48" s="164" customFormat="1" ht="16.5" customHeight="1" thickBot="1" x14ac:dyDescent="0.25">
      <c r="A103" s="167"/>
      <c r="B103" s="167">
        <v>96</v>
      </c>
      <c r="C103" s="166">
        <v>44551</v>
      </c>
      <c r="D103" s="166" t="s">
        <v>148</v>
      </c>
      <c r="E103" s="165">
        <v>19.95</v>
      </c>
      <c r="F103" s="168"/>
      <c r="G103" s="169"/>
      <c r="H103" s="169"/>
      <c r="I103" s="169"/>
      <c r="J103" s="165"/>
      <c r="K103" s="165"/>
      <c r="L103" s="170"/>
      <c r="M103" s="165"/>
      <c r="N103" s="165"/>
      <c r="O103" s="165"/>
      <c r="P103" s="165"/>
      <c r="Q103" s="165"/>
      <c r="R103" s="165"/>
      <c r="S103" s="171"/>
      <c r="T103" s="171"/>
      <c r="U103" s="171"/>
      <c r="V103" s="171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  <c r="AG103" s="173"/>
      <c r="AH103" s="173"/>
      <c r="AI103" s="173"/>
      <c r="AJ103" s="173"/>
      <c r="AK103" s="173"/>
      <c r="AL103" s="173"/>
      <c r="AM103" s="173"/>
      <c r="AN103" s="173">
        <v>19.95</v>
      </c>
      <c r="AO103" s="170"/>
      <c r="AP103" s="165"/>
      <c r="AQ103" s="165"/>
      <c r="AR103" s="165"/>
      <c r="AS103" s="172"/>
      <c r="AT103" s="172"/>
      <c r="AU103" s="165"/>
      <c r="AV103" s="169">
        <f t="shared" si="2"/>
        <v>0</v>
      </c>
    </row>
    <row r="104" spans="1:48" s="164" customFormat="1" ht="16.5" customHeight="1" thickBot="1" x14ac:dyDescent="0.25">
      <c r="A104" s="167"/>
      <c r="B104" s="167">
        <v>96</v>
      </c>
      <c r="C104" s="166">
        <v>44557</v>
      </c>
      <c r="D104" s="166" t="s">
        <v>149</v>
      </c>
      <c r="E104" s="165">
        <v>120</v>
      </c>
      <c r="F104" s="168"/>
      <c r="G104" s="169"/>
      <c r="H104" s="169"/>
      <c r="I104" s="169"/>
      <c r="J104" s="165"/>
      <c r="K104" s="165"/>
      <c r="L104" s="170"/>
      <c r="M104" s="165"/>
      <c r="N104" s="165"/>
      <c r="O104" s="165"/>
      <c r="P104" s="165"/>
      <c r="Q104" s="165"/>
      <c r="R104" s="165"/>
      <c r="S104" s="171"/>
      <c r="T104" s="171"/>
      <c r="U104" s="171"/>
      <c r="V104" s="171">
        <v>120</v>
      </c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  <c r="AG104" s="173"/>
      <c r="AH104" s="173"/>
      <c r="AI104" s="173"/>
      <c r="AJ104" s="173"/>
      <c r="AK104" s="173"/>
      <c r="AL104" s="173"/>
      <c r="AM104" s="173"/>
      <c r="AN104" s="173"/>
      <c r="AO104" s="170"/>
      <c r="AP104" s="165"/>
      <c r="AQ104" s="165"/>
      <c r="AR104" s="165"/>
      <c r="AS104" s="172"/>
      <c r="AT104" s="172"/>
      <c r="AU104" s="165"/>
      <c r="AV104" s="169">
        <f t="shared" si="2"/>
        <v>0</v>
      </c>
    </row>
    <row r="105" spans="1:48" s="164" customFormat="1" ht="16.5" customHeight="1" thickBot="1" x14ac:dyDescent="0.25">
      <c r="A105" s="167"/>
      <c r="B105" s="167">
        <v>95</v>
      </c>
      <c r="C105" s="166">
        <v>44557</v>
      </c>
      <c r="D105" s="166" t="s">
        <v>150</v>
      </c>
      <c r="E105" s="165">
        <v>44.77</v>
      </c>
      <c r="F105" s="168"/>
      <c r="G105" s="169"/>
      <c r="H105" s="169"/>
      <c r="I105" s="169"/>
      <c r="J105" s="165"/>
      <c r="K105" s="165"/>
      <c r="L105" s="170"/>
      <c r="M105" s="165"/>
      <c r="N105" s="165"/>
      <c r="O105" s="165"/>
      <c r="P105" s="165"/>
      <c r="Q105" s="165"/>
      <c r="R105" s="165"/>
      <c r="S105" s="171"/>
      <c r="T105" s="171"/>
      <c r="U105" s="171"/>
      <c r="V105" s="171"/>
      <c r="W105" s="173"/>
      <c r="X105" s="173"/>
      <c r="Y105" s="173"/>
      <c r="Z105" s="173"/>
      <c r="AA105" s="173"/>
      <c r="AB105" s="173"/>
      <c r="AC105" s="173"/>
      <c r="AD105" s="173"/>
      <c r="AE105" s="173"/>
      <c r="AF105" s="173"/>
      <c r="AG105" s="173"/>
      <c r="AH105" s="173"/>
      <c r="AI105" s="173">
        <v>44.77</v>
      </c>
      <c r="AJ105" s="173"/>
      <c r="AK105" s="173"/>
      <c r="AL105" s="173"/>
      <c r="AM105" s="173"/>
      <c r="AN105" s="173"/>
      <c r="AO105" s="170"/>
      <c r="AP105" s="165"/>
      <c r="AQ105" s="165"/>
      <c r="AR105" s="165"/>
      <c r="AS105" s="172"/>
      <c r="AT105" s="172"/>
      <c r="AU105" s="165"/>
      <c r="AV105" s="169">
        <f t="shared" si="2"/>
        <v>0</v>
      </c>
    </row>
    <row r="106" spans="1:48" s="164" customFormat="1" ht="16.5" customHeight="1" thickBot="1" x14ac:dyDescent="0.25">
      <c r="A106" s="167"/>
      <c r="B106" s="167">
        <v>96</v>
      </c>
      <c r="C106" s="166">
        <v>44557</v>
      </c>
      <c r="D106" s="166" t="s">
        <v>128</v>
      </c>
      <c r="E106" s="165">
        <v>21.5</v>
      </c>
      <c r="F106" s="168"/>
      <c r="G106" s="169"/>
      <c r="H106" s="169"/>
      <c r="I106" s="169"/>
      <c r="J106" s="165"/>
      <c r="K106" s="165"/>
      <c r="L106" s="170"/>
      <c r="M106" s="165">
        <v>21.5</v>
      </c>
      <c r="N106" s="165"/>
      <c r="O106" s="165"/>
      <c r="P106" s="165"/>
      <c r="Q106" s="165"/>
      <c r="R106" s="165"/>
      <c r="S106" s="171"/>
      <c r="T106" s="171"/>
      <c r="U106" s="171"/>
      <c r="V106" s="171"/>
      <c r="W106" s="173"/>
      <c r="X106" s="173"/>
      <c r="Y106" s="173"/>
      <c r="Z106" s="173"/>
      <c r="AA106" s="173"/>
      <c r="AB106" s="173"/>
      <c r="AC106" s="173"/>
      <c r="AD106" s="173"/>
      <c r="AE106" s="173"/>
      <c r="AF106" s="173"/>
      <c r="AG106" s="173"/>
      <c r="AH106" s="173"/>
      <c r="AI106" s="173"/>
      <c r="AJ106" s="173"/>
      <c r="AK106" s="173"/>
      <c r="AL106" s="173"/>
      <c r="AM106" s="173"/>
      <c r="AN106" s="173"/>
      <c r="AO106" s="170"/>
      <c r="AP106" s="165"/>
      <c r="AQ106" s="165"/>
      <c r="AR106" s="165"/>
      <c r="AS106" s="172"/>
      <c r="AT106" s="172"/>
      <c r="AU106" s="165"/>
      <c r="AV106" s="169">
        <f t="shared" si="2"/>
        <v>0</v>
      </c>
    </row>
    <row r="107" spans="1:48" s="164" customFormat="1" ht="16.5" customHeight="1" thickBot="1" x14ac:dyDescent="0.25">
      <c r="A107" s="167"/>
      <c r="B107" s="167">
        <v>97</v>
      </c>
      <c r="C107" s="166">
        <v>44557</v>
      </c>
      <c r="D107" s="166" t="s">
        <v>151</v>
      </c>
      <c r="E107" s="165">
        <v>1350</v>
      </c>
      <c r="F107" s="168"/>
      <c r="G107" s="169"/>
      <c r="H107" s="169"/>
      <c r="I107" s="169"/>
      <c r="J107" s="165"/>
      <c r="K107" s="165"/>
      <c r="L107" s="170"/>
      <c r="M107" s="165"/>
      <c r="N107" s="165"/>
      <c r="O107" s="165"/>
      <c r="P107" s="165"/>
      <c r="Q107" s="165"/>
      <c r="R107" s="165"/>
      <c r="S107" s="171"/>
      <c r="T107" s="171"/>
      <c r="U107" s="171"/>
      <c r="V107" s="171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3"/>
      <c r="AK107" s="173"/>
      <c r="AL107" s="173"/>
      <c r="AM107" s="173"/>
      <c r="AN107" s="173"/>
      <c r="AO107" s="170"/>
      <c r="AP107" s="165"/>
      <c r="AQ107" s="165"/>
      <c r="AR107" s="165"/>
      <c r="AS107" s="172"/>
      <c r="AT107" s="172">
        <v>1350</v>
      </c>
      <c r="AU107" s="165"/>
      <c r="AV107" s="169">
        <f t="shared" si="2"/>
        <v>0</v>
      </c>
    </row>
    <row r="108" spans="1:48" ht="16.5" customHeight="1" thickBot="1" x14ac:dyDescent="0.25">
      <c r="A108" s="12"/>
      <c r="B108" s="12">
        <v>98</v>
      </c>
      <c r="C108" s="8">
        <v>44560</v>
      </c>
      <c r="D108" s="8" t="s">
        <v>118</v>
      </c>
      <c r="E108" s="6">
        <v>994.6</v>
      </c>
      <c r="F108" s="17"/>
      <c r="G108" s="23"/>
      <c r="H108" s="23"/>
      <c r="I108" s="23"/>
      <c r="J108" s="6"/>
      <c r="K108" s="6"/>
      <c r="L108" s="99"/>
      <c r="M108" s="6"/>
      <c r="N108" s="6"/>
      <c r="O108" s="6"/>
      <c r="P108" s="6"/>
      <c r="Q108" s="6"/>
      <c r="R108" s="6"/>
      <c r="S108" s="102"/>
      <c r="T108" s="102">
        <v>994.6</v>
      </c>
      <c r="U108" s="102"/>
      <c r="V108" s="102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99"/>
      <c r="AP108" s="6"/>
      <c r="AQ108" s="6"/>
      <c r="AR108" s="6"/>
      <c r="AS108" s="105"/>
      <c r="AT108" s="105"/>
      <c r="AU108" s="6"/>
      <c r="AV108" s="169">
        <f t="shared" si="2"/>
        <v>0</v>
      </c>
    </row>
    <row r="109" spans="1:48" ht="15.75" thickBot="1" x14ac:dyDescent="0.25">
      <c r="A109" s="13"/>
      <c r="B109" s="13"/>
      <c r="C109" s="9" t="s">
        <v>0</v>
      </c>
      <c r="D109" s="9"/>
      <c r="E109" s="113">
        <f>SUM(E6:E108)</f>
        <v>-1139.21</v>
      </c>
      <c r="F109" s="17"/>
      <c r="G109" s="24">
        <f t="shared" ref="G109:AT109" si="3">SUM(G6:G108)</f>
        <v>0</v>
      </c>
      <c r="H109" s="24">
        <f t="shared" si="3"/>
        <v>0</v>
      </c>
      <c r="I109" s="24">
        <f t="shared" si="3"/>
        <v>-31.25</v>
      </c>
      <c r="J109" s="24">
        <f t="shared" si="3"/>
        <v>-17506</v>
      </c>
      <c r="K109" s="24">
        <f t="shared" si="3"/>
        <v>-1407.5</v>
      </c>
      <c r="L109" s="24">
        <f t="shared" si="3"/>
        <v>0</v>
      </c>
      <c r="M109" s="24">
        <f t="shared" si="3"/>
        <v>1151.57</v>
      </c>
      <c r="N109" s="24">
        <f t="shared" si="3"/>
        <v>25</v>
      </c>
      <c r="O109" s="24">
        <f t="shared" si="3"/>
        <v>269.02</v>
      </c>
      <c r="P109" s="24">
        <f t="shared" si="3"/>
        <v>0</v>
      </c>
      <c r="Q109" s="24">
        <f t="shared" si="3"/>
        <v>1560</v>
      </c>
      <c r="R109" s="24">
        <f t="shared" si="3"/>
        <v>204.68999999999997</v>
      </c>
      <c r="S109" s="24">
        <f t="shared" si="3"/>
        <v>267.13</v>
      </c>
      <c r="T109" s="24">
        <f t="shared" si="3"/>
        <v>4974.6100000000006</v>
      </c>
      <c r="U109" s="24">
        <f t="shared" si="3"/>
        <v>240</v>
      </c>
      <c r="V109" s="24">
        <f t="shared" si="3"/>
        <v>371.95</v>
      </c>
      <c r="W109" s="24">
        <f t="shared" si="3"/>
        <v>0</v>
      </c>
      <c r="X109" s="24">
        <f t="shared" si="3"/>
        <v>0</v>
      </c>
      <c r="Y109" s="24">
        <f t="shared" si="3"/>
        <v>90</v>
      </c>
      <c r="Z109" s="24">
        <f t="shared" si="3"/>
        <v>0</v>
      </c>
      <c r="AA109" s="24">
        <f t="shared" si="3"/>
        <v>0</v>
      </c>
      <c r="AB109" s="24">
        <f t="shared" si="3"/>
        <v>0</v>
      </c>
      <c r="AC109" s="24">
        <f t="shared" si="3"/>
        <v>0</v>
      </c>
      <c r="AD109" s="24">
        <f t="shared" si="3"/>
        <v>0</v>
      </c>
      <c r="AE109" s="24">
        <f t="shared" si="3"/>
        <v>0</v>
      </c>
      <c r="AF109" s="24">
        <f t="shared" si="3"/>
        <v>0</v>
      </c>
      <c r="AG109" s="24">
        <f t="shared" si="3"/>
        <v>0</v>
      </c>
      <c r="AH109" s="24">
        <f t="shared" si="3"/>
        <v>0</v>
      </c>
      <c r="AI109" s="24">
        <f t="shared" si="3"/>
        <v>44.77</v>
      </c>
      <c r="AJ109" s="24">
        <f t="shared" si="3"/>
        <v>1175.6199999999999</v>
      </c>
      <c r="AK109" s="24">
        <f t="shared" si="3"/>
        <v>0</v>
      </c>
      <c r="AL109" s="24">
        <f t="shared" si="3"/>
        <v>56.58</v>
      </c>
      <c r="AM109" s="24">
        <f t="shared" si="3"/>
        <v>0</v>
      </c>
      <c r="AN109" s="24">
        <f t="shared" si="3"/>
        <v>-59.3</v>
      </c>
      <c r="AO109" s="24">
        <f t="shared" si="3"/>
        <v>1279.22</v>
      </c>
      <c r="AP109" s="24">
        <f t="shared" si="3"/>
        <v>400</v>
      </c>
      <c r="AQ109" s="24">
        <f t="shared" si="3"/>
        <v>0</v>
      </c>
      <c r="AR109" s="24">
        <f t="shared" si="3"/>
        <v>0</v>
      </c>
      <c r="AS109" s="24">
        <f t="shared" si="3"/>
        <v>0</v>
      </c>
      <c r="AT109" s="24">
        <f t="shared" si="3"/>
        <v>3210</v>
      </c>
      <c r="AU109" s="24">
        <f>SUM(J109:AT109)</f>
        <v>-3652.6399999999985</v>
      </c>
      <c r="AV109" s="23">
        <f>SUM(AV6:AV108)</f>
        <v>-3000</v>
      </c>
    </row>
    <row r="110" spans="1:48" hidden="1" x14ac:dyDescent="0.2">
      <c r="C110" s="10"/>
      <c r="D110" s="10"/>
      <c r="E110" s="11"/>
      <c r="F110" s="33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</row>
    <row r="111" spans="1:48" ht="15.75" hidden="1" x14ac:dyDescent="0.25">
      <c r="A111" s="1">
        <f>+A1</f>
        <v>0</v>
      </c>
      <c r="C111" s="10"/>
      <c r="D111" s="10"/>
      <c r="E111" s="11"/>
      <c r="F111" s="33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</row>
    <row r="112" spans="1:48" ht="15.75" hidden="1" x14ac:dyDescent="0.25">
      <c r="A112" s="1"/>
      <c r="C112" s="10"/>
      <c r="D112" s="10"/>
      <c r="E112" s="11"/>
      <c r="F112" s="33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</row>
    <row r="113" spans="1:41" ht="15.75" hidden="1" x14ac:dyDescent="0.25">
      <c r="A113" s="3" t="s">
        <v>13</v>
      </c>
      <c r="C113" s="10"/>
      <c r="D113" s="10"/>
      <c r="E113" s="11"/>
      <c r="F113" s="33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</row>
    <row r="114" spans="1:41" ht="13.5" hidden="1" thickBot="1" x14ac:dyDescent="0.25">
      <c r="C114" s="10"/>
      <c r="D114" s="10"/>
      <c r="E114" s="11"/>
      <c r="F114" s="33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</row>
    <row r="115" spans="1:41" ht="99" hidden="1" thickBot="1" x14ac:dyDescent="0.25">
      <c r="A115" s="89" t="s">
        <v>7</v>
      </c>
      <c r="B115" s="89" t="s">
        <v>10</v>
      </c>
      <c r="C115" s="89" t="s">
        <v>8</v>
      </c>
      <c r="D115" s="89" t="s">
        <v>9</v>
      </c>
      <c r="E115" s="89" t="s">
        <v>3</v>
      </c>
      <c r="F115" s="89" t="s">
        <v>4</v>
      </c>
      <c r="G115" s="4"/>
      <c r="H115" s="4"/>
      <c r="I115" s="90" t="s">
        <v>1</v>
      </c>
      <c r="J115" s="90" t="s">
        <v>21</v>
      </c>
      <c r="K115" s="27"/>
      <c r="L115" s="27"/>
      <c r="M115" s="27"/>
      <c r="N115" s="27"/>
      <c r="O115" s="27"/>
      <c r="P115" s="27"/>
      <c r="Q115" s="27"/>
      <c r="R115" s="27"/>
      <c r="S115" s="27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</row>
    <row r="116" spans="1:41" ht="15.75" hidden="1" thickBot="1" x14ac:dyDescent="0.25">
      <c r="A116" s="12"/>
      <c r="B116" s="12"/>
      <c r="C116" s="8"/>
      <c r="D116" s="8">
        <v>43101</v>
      </c>
      <c r="E116" s="116">
        <v>-13373.2</v>
      </c>
      <c r="F116" s="17" t="s">
        <v>64</v>
      </c>
      <c r="G116" s="6"/>
      <c r="H116" s="6"/>
      <c r="I116" s="23"/>
      <c r="J116" s="29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</row>
    <row r="117" spans="1:41" ht="15.75" hidden="1" thickBot="1" x14ac:dyDescent="0.25">
      <c r="A117" s="17"/>
      <c r="B117" s="17"/>
      <c r="C117" s="93"/>
      <c r="D117" s="93"/>
      <c r="E117" s="17"/>
      <c r="F117" s="17"/>
      <c r="G117" s="17"/>
      <c r="H117" s="17"/>
      <c r="I117" s="23"/>
      <c r="J117" s="29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</row>
    <row r="118" spans="1:41" ht="15.75" hidden="1" thickBot="1" x14ac:dyDescent="0.25">
      <c r="A118" s="12"/>
      <c r="B118" s="12"/>
      <c r="C118" s="8"/>
      <c r="D118" s="93"/>
      <c r="E118" s="6"/>
      <c r="F118" s="17"/>
      <c r="G118" s="6"/>
      <c r="H118" s="6"/>
      <c r="I118" s="23"/>
      <c r="J118" s="29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</row>
    <row r="119" spans="1:41" ht="15.75" hidden="1" thickBot="1" x14ac:dyDescent="0.25">
      <c r="A119" s="12"/>
      <c r="B119" s="12"/>
      <c r="C119" s="8"/>
      <c r="D119" s="8"/>
      <c r="E119" s="6"/>
      <c r="F119" s="17"/>
      <c r="G119" s="6"/>
      <c r="H119" s="6"/>
      <c r="I119" s="23"/>
      <c r="J119" s="29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</row>
    <row r="120" spans="1:41" ht="15.75" hidden="1" thickBot="1" x14ac:dyDescent="0.25">
      <c r="A120" s="12"/>
      <c r="B120" s="12"/>
      <c r="C120" s="8"/>
      <c r="D120" s="8"/>
      <c r="E120" s="6"/>
      <c r="F120" s="17"/>
      <c r="G120" s="6"/>
      <c r="H120" s="6"/>
      <c r="I120" s="23"/>
      <c r="J120" s="29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</row>
    <row r="121" spans="1:41" ht="15.75" hidden="1" thickBot="1" x14ac:dyDescent="0.25">
      <c r="A121" s="12"/>
      <c r="B121" s="12"/>
      <c r="C121" s="8"/>
      <c r="D121" s="8"/>
      <c r="E121" s="6"/>
      <c r="F121" s="17"/>
      <c r="G121" s="6"/>
      <c r="H121" s="6"/>
      <c r="I121" s="23"/>
      <c r="J121" s="29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</row>
    <row r="122" spans="1:41" ht="15.75" hidden="1" thickBot="1" x14ac:dyDescent="0.25">
      <c r="A122" s="12"/>
      <c r="B122" s="12"/>
      <c r="C122" s="8"/>
      <c r="D122" s="8"/>
      <c r="E122" s="6"/>
      <c r="F122" s="17"/>
      <c r="G122" s="6"/>
      <c r="H122" s="6"/>
      <c r="I122" s="23"/>
      <c r="J122" s="29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</row>
    <row r="123" spans="1:41" ht="15.75" hidden="1" thickBot="1" x14ac:dyDescent="0.25">
      <c r="A123" s="12"/>
      <c r="B123" s="12"/>
      <c r="C123" s="8"/>
      <c r="D123" s="8"/>
      <c r="E123" s="6"/>
      <c r="F123" s="17"/>
      <c r="G123" s="6"/>
      <c r="H123" s="6"/>
      <c r="I123" s="23"/>
      <c r="J123" s="29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</row>
    <row r="124" spans="1:41" ht="15.75" hidden="1" thickBot="1" x14ac:dyDescent="0.25">
      <c r="A124" s="12"/>
      <c r="B124" s="12"/>
      <c r="C124" s="8"/>
      <c r="D124" s="8"/>
      <c r="E124" s="6"/>
      <c r="F124" s="17"/>
      <c r="G124" s="6"/>
      <c r="H124" s="6"/>
      <c r="I124" s="23"/>
      <c r="J124" s="29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</row>
    <row r="125" spans="1:41" ht="15.75" hidden="1" thickBot="1" x14ac:dyDescent="0.25">
      <c r="A125" s="12"/>
      <c r="B125" s="12"/>
      <c r="C125" s="8"/>
      <c r="D125" s="8"/>
      <c r="E125" s="6"/>
      <c r="F125" s="17"/>
      <c r="G125" s="6"/>
      <c r="H125" s="6"/>
      <c r="I125" s="23"/>
      <c r="J125" s="29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</row>
    <row r="126" spans="1:41" ht="15.75" hidden="1" thickBot="1" x14ac:dyDescent="0.25">
      <c r="A126" s="12"/>
      <c r="B126" s="12"/>
      <c r="C126" s="8"/>
      <c r="D126" s="8"/>
      <c r="E126" s="6"/>
      <c r="F126" s="17"/>
      <c r="G126" s="6"/>
      <c r="H126" s="6"/>
      <c r="I126" s="23"/>
      <c r="J126" s="29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</row>
    <row r="127" spans="1:41" ht="15.75" hidden="1" thickBot="1" x14ac:dyDescent="0.25">
      <c r="A127" s="12"/>
      <c r="B127" s="12"/>
      <c r="C127" s="8"/>
      <c r="D127" s="8"/>
      <c r="E127" s="6"/>
      <c r="F127" s="17"/>
      <c r="G127" s="6"/>
      <c r="H127" s="6"/>
      <c r="I127" s="23"/>
      <c r="J127" s="29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</row>
    <row r="128" spans="1:41" ht="15.75" hidden="1" thickBot="1" x14ac:dyDescent="0.25">
      <c r="A128" s="12"/>
      <c r="B128" s="12"/>
      <c r="C128" s="8"/>
      <c r="D128" s="8"/>
      <c r="E128" s="6"/>
      <c r="F128" s="17"/>
      <c r="G128" s="6"/>
      <c r="H128" s="6"/>
      <c r="I128" s="23"/>
      <c r="J128" s="29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</row>
    <row r="129" spans="1:50" ht="15.75" hidden="1" thickBot="1" x14ac:dyDescent="0.25">
      <c r="A129" s="12"/>
      <c r="B129" s="12"/>
      <c r="C129" s="8"/>
      <c r="D129" s="8"/>
      <c r="E129" s="6"/>
      <c r="F129" s="17"/>
      <c r="G129" s="6"/>
      <c r="H129" s="6"/>
      <c r="I129" s="23"/>
      <c r="J129" s="29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</row>
    <row r="130" spans="1:50" ht="15.75" hidden="1" thickBot="1" x14ac:dyDescent="0.25">
      <c r="A130" s="12"/>
      <c r="B130" s="12"/>
      <c r="C130" s="8"/>
      <c r="D130" s="8"/>
      <c r="E130" s="6"/>
      <c r="F130" s="17"/>
      <c r="G130" s="6"/>
      <c r="H130" s="6"/>
      <c r="I130" s="23"/>
      <c r="J130" s="29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</row>
    <row r="131" spans="1:50" ht="15.75" hidden="1" thickBot="1" x14ac:dyDescent="0.25">
      <c r="A131" s="12"/>
      <c r="B131" s="12"/>
      <c r="C131" s="8"/>
      <c r="D131" s="8"/>
      <c r="E131" s="115"/>
      <c r="F131" s="8"/>
      <c r="G131" s="8"/>
      <c r="H131" s="92"/>
      <c r="I131" s="23"/>
      <c r="J131" s="29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</row>
    <row r="132" spans="1:50" s="15" customFormat="1" ht="15.75" hidden="1" thickBot="1" x14ac:dyDescent="0.25">
      <c r="A132" s="13"/>
      <c r="B132" s="13"/>
      <c r="C132" s="9" t="s">
        <v>0</v>
      </c>
      <c r="D132" s="9"/>
      <c r="E132" s="113">
        <f>SUM(E116:E131)</f>
        <v>-13373.2</v>
      </c>
      <c r="F132" s="34"/>
      <c r="G132" s="7">
        <f>SUM(G116:G118)</f>
        <v>0</v>
      </c>
      <c r="H132" s="7">
        <f>SUM(H116:H118)</f>
        <v>0</v>
      </c>
      <c r="I132" s="24">
        <f>SUM(I116:I131)</f>
        <v>0</v>
      </c>
      <c r="J132" s="30">
        <f>SUM(J116:J131)</f>
        <v>0</v>
      </c>
      <c r="K132" s="27"/>
      <c r="L132" s="27"/>
      <c r="M132" s="27"/>
      <c r="N132" s="27"/>
      <c r="O132" s="27"/>
      <c r="P132" s="27"/>
      <c r="Q132" s="27"/>
      <c r="R132" s="27"/>
      <c r="S132" s="27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</row>
    <row r="133" spans="1:50" hidden="1" x14ac:dyDescent="0.2">
      <c r="C133" s="10"/>
      <c r="D133" s="10"/>
      <c r="E133" s="11"/>
      <c r="F133" s="33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</row>
    <row r="134" spans="1:50" hidden="1" x14ac:dyDescent="0.2">
      <c r="C134" s="10" t="s">
        <v>12</v>
      </c>
      <c r="D134" s="10"/>
      <c r="E134" s="11">
        <f>SUM(I132:AO132)+E116</f>
        <v>-13373.2</v>
      </c>
      <c r="F134" s="33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</row>
    <row r="135" spans="1:50" ht="15.75" hidden="1" x14ac:dyDescent="0.25">
      <c r="A135" s="1">
        <f>+A1</f>
        <v>0</v>
      </c>
      <c r="C135" s="10"/>
      <c r="D135" s="10"/>
      <c r="E135" s="11"/>
      <c r="F135" s="33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</row>
    <row r="136" spans="1:50" ht="15.75" hidden="1" x14ac:dyDescent="0.25">
      <c r="A136" s="1"/>
      <c r="C136" s="10"/>
      <c r="D136" s="10"/>
      <c r="E136" s="11"/>
      <c r="F136" s="33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</row>
    <row r="137" spans="1:50" ht="16.5" hidden="1" thickBot="1" x14ac:dyDescent="0.3">
      <c r="A137" s="3" t="s">
        <v>5</v>
      </c>
      <c r="C137" s="10"/>
      <c r="D137" s="10"/>
      <c r="E137" s="11"/>
      <c r="F137" s="33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</row>
    <row r="138" spans="1:50" ht="145.5" hidden="1" thickBot="1" x14ac:dyDescent="0.25">
      <c r="A138" s="89"/>
      <c r="B138" s="89" t="s">
        <v>10</v>
      </c>
      <c r="C138" s="89"/>
      <c r="D138" s="89" t="s">
        <v>15</v>
      </c>
      <c r="E138" s="89" t="s">
        <v>3</v>
      </c>
      <c r="F138" s="89" t="s">
        <v>4</v>
      </c>
      <c r="G138" s="90" t="s">
        <v>56</v>
      </c>
      <c r="H138" s="90" t="s">
        <v>43</v>
      </c>
      <c r="I138" s="90" t="s">
        <v>1</v>
      </c>
      <c r="J138" s="89" t="s">
        <v>48</v>
      </c>
      <c r="K138" s="89" t="s">
        <v>11</v>
      </c>
      <c r="L138" s="98" t="s">
        <v>53</v>
      </c>
      <c r="M138" s="89" t="s">
        <v>30</v>
      </c>
      <c r="N138" s="89" t="s">
        <v>31</v>
      </c>
      <c r="O138" s="89" t="s">
        <v>32</v>
      </c>
      <c r="P138" s="89" t="s">
        <v>33</v>
      </c>
      <c r="Q138" s="89" t="s">
        <v>41</v>
      </c>
      <c r="R138" s="89" t="s">
        <v>6</v>
      </c>
      <c r="S138" s="101" t="s">
        <v>49</v>
      </c>
      <c r="T138" s="101" t="s">
        <v>38</v>
      </c>
      <c r="U138" s="101" t="s">
        <v>39</v>
      </c>
      <c r="V138" s="101" t="s">
        <v>52</v>
      </c>
      <c r="W138" s="107" t="str">
        <f t="shared" ref="W138:AJ138" si="4">W5</f>
        <v>Bekkerbios</v>
      </c>
      <c r="X138" s="107" t="str">
        <f t="shared" si="4"/>
        <v>Informatieavonden</v>
      </c>
      <c r="Y138" s="107" t="str">
        <f t="shared" si="4"/>
        <v>Opruimactie</v>
      </c>
      <c r="Z138" s="107" t="str">
        <f t="shared" si="4"/>
        <v>Kinderconferentie</v>
      </c>
      <c r="AA138" s="107" t="str">
        <f t="shared" si="4"/>
        <v>Koningsdag</v>
      </c>
      <c r="AB138" s="107" t="str">
        <f t="shared" si="4"/>
        <v>Buurtdiner</v>
      </c>
      <c r="AC138" s="107" t="str">
        <f t="shared" si="4"/>
        <v>Beweegmarkt</v>
      </c>
      <c r="AD138" s="107" t="str">
        <f t="shared" si="4"/>
        <v>Netwerkbijeenkomst</v>
      </c>
      <c r="AE138" s="107" t="str">
        <f t="shared" si="4"/>
        <v>Kerstparade</v>
      </c>
      <c r="AF138" s="107" t="str">
        <f t="shared" si="4"/>
        <v>Spek/Ei-ontbijt</v>
      </c>
      <c r="AG138" s="107" t="str">
        <f t="shared" si="4"/>
        <v>Rosariumconcert</v>
      </c>
      <c r="AH138" s="107" t="str">
        <f t="shared" si="4"/>
        <v>activiteiten alg. en derden</v>
      </c>
      <c r="AI138" s="107" t="str">
        <f t="shared" si="4"/>
        <v>Activiteiten vrijwilligers</v>
      </c>
      <c r="AJ138" s="107" t="str">
        <f t="shared" si="4"/>
        <v>Burenhulp/Buurtpunt</v>
      </c>
      <c r="AK138" s="107"/>
      <c r="AL138" s="107"/>
      <c r="AM138" s="107"/>
      <c r="AN138" s="107"/>
      <c r="AO138" s="98" t="str">
        <f t="shared" ref="AO138:AT138" si="5">AO5</f>
        <v>jeu de Boule</v>
      </c>
      <c r="AP138" s="89" t="str">
        <f t="shared" si="5"/>
        <v>Tarcisius en lus</v>
      </c>
      <c r="AQ138" s="89" t="str">
        <f t="shared" si="5"/>
        <v>Onvoorzien</v>
      </c>
      <c r="AR138" s="89" t="str">
        <f t="shared" si="5"/>
        <v>Project Leefomgeving</v>
      </c>
      <c r="AS138" s="104" t="str">
        <f t="shared" si="5"/>
        <v>Subsidies Rosarium</v>
      </c>
      <c r="AT138" s="104" t="str">
        <f t="shared" si="5"/>
        <v>Rosarium</v>
      </c>
      <c r="AU138" s="89"/>
      <c r="AV138" s="90" t="s">
        <v>12</v>
      </c>
    </row>
    <row r="139" spans="1:50" ht="15.75" hidden="1" thickBot="1" x14ac:dyDescent="0.25">
      <c r="A139" s="12"/>
      <c r="B139" s="12"/>
      <c r="C139" s="8"/>
      <c r="D139" s="8"/>
      <c r="E139" s="6"/>
      <c r="F139" s="17"/>
      <c r="G139" s="23"/>
      <c r="H139" s="23"/>
      <c r="I139" s="23"/>
      <c r="J139" s="6"/>
      <c r="K139" s="6"/>
      <c r="L139" s="6"/>
      <c r="M139" s="6"/>
      <c r="N139" s="6"/>
      <c r="O139" s="6"/>
      <c r="P139" s="6"/>
      <c r="Q139" s="6"/>
      <c r="R139" s="6"/>
      <c r="S139" s="102"/>
      <c r="T139" s="102"/>
      <c r="U139" s="102"/>
      <c r="V139" s="102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  <c r="AI139" s="108"/>
      <c r="AJ139" s="108"/>
      <c r="AK139" s="108"/>
      <c r="AL139" s="108"/>
      <c r="AM139" s="108"/>
      <c r="AN139" s="108"/>
      <c r="AO139" s="99"/>
      <c r="AP139" s="6"/>
      <c r="AQ139" s="6"/>
      <c r="AR139" s="6"/>
      <c r="AS139" s="105"/>
      <c r="AT139" s="105"/>
      <c r="AU139" s="6"/>
      <c r="AV139" s="23">
        <f t="shared" ref="AV139:AV149" si="6">SUM(G139:AU139)-E139</f>
        <v>0</v>
      </c>
      <c r="AW139" s="11"/>
      <c r="AX139" s="11"/>
    </row>
    <row r="140" spans="1:50" ht="15.75" hidden="1" thickBot="1" x14ac:dyDescent="0.25">
      <c r="A140" s="12"/>
      <c r="B140" s="12"/>
      <c r="C140" s="8"/>
      <c r="D140" s="8"/>
      <c r="E140" s="6"/>
      <c r="F140" s="17"/>
      <c r="G140" s="23"/>
      <c r="H140" s="23"/>
      <c r="I140" s="23"/>
      <c r="J140" s="6"/>
      <c r="K140" s="6"/>
      <c r="L140" s="6"/>
      <c r="M140" s="6"/>
      <c r="N140" s="6"/>
      <c r="O140" s="6"/>
      <c r="P140" s="6"/>
      <c r="Q140" s="6"/>
      <c r="R140" s="6"/>
      <c r="S140" s="102"/>
      <c r="T140" s="102"/>
      <c r="U140" s="102"/>
      <c r="V140" s="102"/>
      <c r="W140" s="108"/>
      <c r="X140" s="108"/>
      <c r="Y140" s="108"/>
      <c r="Z140" s="108"/>
      <c r="AA140" s="108"/>
      <c r="AB140" s="108"/>
      <c r="AC140" s="108"/>
      <c r="AD140" s="108"/>
      <c r="AE140" s="108"/>
      <c r="AF140" s="108"/>
      <c r="AG140" s="108"/>
      <c r="AH140" s="108"/>
      <c r="AI140" s="108"/>
      <c r="AJ140" s="108"/>
      <c r="AK140" s="108"/>
      <c r="AL140" s="108"/>
      <c r="AM140" s="108"/>
      <c r="AN140" s="108"/>
      <c r="AO140" s="99"/>
      <c r="AP140" s="6"/>
      <c r="AQ140" s="6"/>
      <c r="AR140" s="6"/>
      <c r="AS140" s="105"/>
      <c r="AT140" s="105"/>
      <c r="AU140" s="6"/>
      <c r="AV140" s="23">
        <f t="shared" si="6"/>
        <v>0</v>
      </c>
      <c r="AW140" s="11"/>
      <c r="AX140" s="11"/>
    </row>
    <row r="141" spans="1:50" ht="15.75" hidden="1" thickBot="1" x14ac:dyDescent="0.25">
      <c r="A141" s="12"/>
      <c r="B141" s="12"/>
      <c r="C141" s="8"/>
      <c r="D141" s="8"/>
      <c r="E141" s="6"/>
      <c r="F141" s="17"/>
      <c r="G141" s="23"/>
      <c r="H141" s="23"/>
      <c r="I141" s="23"/>
      <c r="J141" s="6"/>
      <c r="K141" s="6"/>
      <c r="L141" s="6"/>
      <c r="M141" s="6"/>
      <c r="N141" s="6"/>
      <c r="O141" s="6"/>
      <c r="P141" s="6"/>
      <c r="Q141" s="6"/>
      <c r="R141" s="6"/>
      <c r="S141" s="102"/>
      <c r="T141" s="102"/>
      <c r="U141" s="102"/>
      <c r="V141" s="102"/>
      <c r="W141" s="108"/>
      <c r="X141" s="108"/>
      <c r="Y141" s="108"/>
      <c r="Z141" s="108"/>
      <c r="AA141" s="108"/>
      <c r="AB141" s="108"/>
      <c r="AC141" s="108"/>
      <c r="AD141" s="108"/>
      <c r="AE141" s="108"/>
      <c r="AF141" s="108"/>
      <c r="AG141" s="108"/>
      <c r="AH141" s="108"/>
      <c r="AI141" s="108"/>
      <c r="AJ141" s="108"/>
      <c r="AK141" s="108"/>
      <c r="AL141" s="108"/>
      <c r="AM141" s="108"/>
      <c r="AN141" s="108"/>
      <c r="AO141" s="99"/>
      <c r="AP141" s="6"/>
      <c r="AQ141" s="6"/>
      <c r="AR141" s="6"/>
      <c r="AS141" s="105"/>
      <c r="AT141" s="105"/>
      <c r="AU141" s="6"/>
      <c r="AV141" s="23">
        <f t="shared" si="6"/>
        <v>0</v>
      </c>
      <c r="AX141" s="11"/>
    </row>
    <row r="142" spans="1:50" ht="15.75" hidden="1" thickBot="1" x14ac:dyDescent="0.25">
      <c r="A142" s="12"/>
      <c r="B142" s="12"/>
      <c r="C142" s="8"/>
      <c r="D142" s="8"/>
      <c r="E142" s="6"/>
      <c r="F142" s="17"/>
      <c r="G142" s="23"/>
      <c r="H142" s="23"/>
      <c r="I142" s="23"/>
      <c r="J142" s="6"/>
      <c r="K142" s="6"/>
      <c r="L142" s="6"/>
      <c r="M142" s="6"/>
      <c r="N142" s="6"/>
      <c r="O142" s="6"/>
      <c r="P142" s="6"/>
      <c r="Q142" s="6"/>
      <c r="R142" s="6"/>
      <c r="S142" s="102"/>
      <c r="T142" s="102"/>
      <c r="U142" s="102"/>
      <c r="V142" s="102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  <c r="AH142" s="108"/>
      <c r="AI142" s="108"/>
      <c r="AJ142" s="108"/>
      <c r="AK142" s="108"/>
      <c r="AL142" s="108"/>
      <c r="AM142" s="108"/>
      <c r="AN142" s="108"/>
      <c r="AO142" s="99"/>
      <c r="AP142" s="6"/>
      <c r="AQ142" s="6"/>
      <c r="AR142" s="6"/>
      <c r="AS142" s="105"/>
      <c r="AT142" s="105"/>
      <c r="AU142" s="6"/>
      <c r="AV142" s="23">
        <f t="shared" si="6"/>
        <v>0</v>
      </c>
      <c r="AX142" s="11"/>
    </row>
    <row r="143" spans="1:50" ht="15.75" hidden="1" thickBot="1" x14ac:dyDescent="0.25">
      <c r="A143" s="12"/>
      <c r="B143" s="12"/>
      <c r="C143" s="8"/>
      <c r="D143" s="8"/>
      <c r="E143" s="6"/>
      <c r="F143" s="17"/>
      <c r="G143" s="23"/>
      <c r="H143" s="23"/>
      <c r="I143" s="23"/>
      <c r="J143" s="6"/>
      <c r="K143" s="6"/>
      <c r="L143" s="6"/>
      <c r="M143" s="6"/>
      <c r="N143" s="6"/>
      <c r="O143" s="6"/>
      <c r="P143" s="6"/>
      <c r="Q143" s="6"/>
      <c r="R143" s="6"/>
      <c r="S143" s="102"/>
      <c r="T143" s="102"/>
      <c r="U143" s="102"/>
      <c r="V143" s="102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99"/>
      <c r="AP143" s="6"/>
      <c r="AQ143" s="6"/>
      <c r="AR143" s="6"/>
      <c r="AS143" s="105"/>
      <c r="AT143" s="105"/>
      <c r="AU143" s="6"/>
      <c r="AV143" s="23">
        <f t="shared" si="6"/>
        <v>0</v>
      </c>
      <c r="AW143" s="11"/>
      <c r="AX143" s="11"/>
    </row>
    <row r="144" spans="1:50" ht="15.75" hidden="1" thickBot="1" x14ac:dyDescent="0.25">
      <c r="A144" s="12"/>
      <c r="B144" s="12"/>
      <c r="C144" s="8"/>
      <c r="D144" s="8"/>
      <c r="E144" s="6"/>
      <c r="F144" s="17"/>
      <c r="G144" s="23"/>
      <c r="H144" s="23"/>
      <c r="I144" s="23"/>
      <c r="J144" s="6"/>
      <c r="K144" s="6"/>
      <c r="L144" s="6"/>
      <c r="M144" s="6"/>
      <c r="N144" s="6"/>
      <c r="O144" s="6"/>
      <c r="P144" s="6"/>
      <c r="Q144" s="6"/>
      <c r="R144" s="6"/>
      <c r="S144" s="102"/>
      <c r="T144" s="102"/>
      <c r="U144" s="102"/>
      <c r="V144" s="102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99"/>
      <c r="AP144" s="6"/>
      <c r="AQ144" s="6"/>
      <c r="AR144" s="6"/>
      <c r="AS144" s="105"/>
      <c r="AT144" s="105"/>
      <c r="AU144" s="6"/>
      <c r="AV144" s="23">
        <f t="shared" si="6"/>
        <v>0</v>
      </c>
      <c r="AW144" s="11"/>
      <c r="AX144" s="11"/>
    </row>
    <row r="145" spans="1:50" ht="15.75" hidden="1" thickBot="1" x14ac:dyDescent="0.25">
      <c r="A145" s="12"/>
      <c r="B145" s="12"/>
      <c r="C145" s="8"/>
      <c r="D145" s="8"/>
      <c r="E145" s="6"/>
      <c r="F145" s="17"/>
      <c r="G145" s="23"/>
      <c r="H145" s="23"/>
      <c r="I145" s="23"/>
      <c r="J145" s="6"/>
      <c r="K145" s="6"/>
      <c r="L145" s="6"/>
      <c r="M145" s="6"/>
      <c r="N145" s="6"/>
      <c r="O145" s="6"/>
      <c r="P145" s="6"/>
      <c r="Q145" s="6"/>
      <c r="R145" s="6"/>
      <c r="S145" s="102"/>
      <c r="T145" s="102"/>
      <c r="U145" s="102"/>
      <c r="V145" s="102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99"/>
      <c r="AP145" s="6"/>
      <c r="AQ145" s="6"/>
      <c r="AR145" s="6"/>
      <c r="AS145" s="105"/>
      <c r="AT145" s="105"/>
      <c r="AU145" s="6"/>
      <c r="AV145" s="23">
        <f t="shared" si="6"/>
        <v>0</v>
      </c>
      <c r="AW145" s="11"/>
      <c r="AX145" s="11"/>
    </row>
    <row r="146" spans="1:50" ht="15.75" hidden="1" thickBot="1" x14ac:dyDescent="0.25">
      <c r="A146" s="12"/>
      <c r="B146" s="12"/>
      <c r="C146" s="8"/>
      <c r="D146" s="8"/>
      <c r="E146" s="6"/>
      <c r="F146" s="17"/>
      <c r="G146" s="23"/>
      <c r="H146" s="23"/>
      <c r="I146" s="23"/>
      <c r="J146" s="6"/>
      <c r="K146" s="6"/>
      <c r="L146" s="6"/>
      <c r="M146" s="6"/>
      <c r="N146" s="6"/>
      <c r="O146" s="6"/>
      <c r="P146" s="6"/>
      <c r="Q146" s="6"/>
      <c r="R146" s="6"/>
      <c r="S146" s="102"/>
      <c r="T146" s="102"/>
      <c r="U146" s="102"/>
      <c r="V146" s="102"/>
      <c r="W146" s="108"/>
      <c r="X146" s="108"/>
      <c r="Y146" s="108"/>
      <c r="Z146" s="108"/>
      <c r="AA146" s="108"/>
      <c r="AB146" s="108"/>
      <c r="AC146" s="108"/>
      <c r="AD146" s="108"/>
      <c r="AE146" s="108"/>
      <c r="AF146" s="108"/>
      <c r="AG146" s="108"/>
      <c r="AH146" s="108"/>
      <c r="AI146" s="108"/>
      <c r="AJ146" s="108"/>
      <c r="AK146" s="108"/>
      <c r="AL146" s="108"/>
      <c r="AM146" s="108"/>
      <c r="AN146" s="108"/>
      <c r="AO146" s="99"/>
      <c r="AP146" s="6"/>
      <c r="AQ146" s="6"/>
      <c r="AR146" s="6"/>
      <c r="AS146" s="105"/>
      <c r="AT146" s="105"/>
      <c r="AU146" s="6"/>
      <c r="AV146" s="23">
        <f t="shared" si="6"/>
        <v>0</v>
      </c>
      <c r="AW146" s="11"/>
      <c r="AX146" s="11"/>
    </row>
    <row r="147" spans="1:50" ht="15.75" hidden="1" thickBot="1" x14ac:dyDescent="0.25">
      <c r="A147" s="12"/>
      <c r="B147" s="12"/>
      <c r="C147" s="8"/>
      <c r="D147" s="8"/>
      <c r="E147" s="6"/>
      <c r="F147" s="17"/>
      <c r="G147" s="23"/>
      <c r="H147" s="23"/>
      <c r="I147" s="23"/>
      <c r="J147" s="6"/>
      <c r="K147" s="6"/>
      <c r="L147" s="6"/>
      <c r="M147" s="6"/>
      <c r="N147" s="6"/>
      <c r="O147" s="6"/>
      <c r="P147" s="6"/>
      <c r="Q147" s="6"/>
      <c r="R147" s="6"/>
      <c r="S147" s="102"/>
      <c r="T147" s="102"/>
      <c r="U147" s="102"/>
      <c r="V147" s="102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  <c r="AH147" s="108"/>
      <c r="AI147" s="108"/>
      <c r="AJ147" s="108"/>
      <c r="AK147" s="108"/>
      <c r="AL147" s="108"/>
      <c r="AM147" s="108"/>
      <c r="AN147" s="108"/>
      <c r="AO147" s="99"/>
      <c r="AP147" s="6"/>
      <c r="AQ147" s="6"/>
      <c r="AR147" s="6"/>
      <c r="AS147" s="105"/>
      <c r="AT147" s="105"/>
      <c r="AU147" s="6"/>
      <c r="AV147" s="23">
        <f t="shared" si="6"/>
        <v>0</v>
      </c>
      <c r="AW147" s="11"/>
      <c r="AX147" s="11"/>
    </row>
    <row r="148" spans="1:50" ht="15.75" hidden="1" thickBot="1" x14ac:dyDescent="0.25">
      <c r="A148" s="12"/>
      <c r="B148" s="12"/>
      <c r="C148" s="8"/>
      <c r="D148" s="8"/>
      <c r="E148" s="6"/>
      <c r="F148" s="17"/>
      <c r="G148" s="23"/>
      <c r="H148" s="23"/>
      <c r="I148" s="23"/>
      <c r="J148" s="6"/>
      <c r="K148" s="6"/>
      <c r="L148" s="6"/>
      <c r="M148" s="6"/>
      <c r="N148" s="6"/>
      <c r="O148" s="6"/>
      <c r="P148" s="6"/>
      <c r="Q148" s="6"/>
      <c r="R148" s="6"/>
      <c r="S148" s="102"/>
      <c r="T148" s="102"/>
      <c r="U148" s="102"/>
      <c r="V148" s="102"/>
      <c r="W148" s="108"/>
      <c r="X148" s="108"/>
      <c r="Y148" s="108"/>
      <c r="Z148" s="108"/>
      <c r="AA148" s="108"/>
      <c r="AB148" s="108"/>
      <c r="AC148" s="108"/>
      <c r="AD148" s="108"/>
      <c r="AE148" s="108"/>
      <c r="AF148" s="108"/>
      <c r="AG148" s="108"/>
      <c r="AH148" s="108"/>
      <c r="AI148" s="108"/>
      <c r="AJ148" s="108"/>
      <c r="AK148" s="108"/>
      <c r="AL148" s="108"/>
      <c r="AM148" s="108"/>
      <c r="AN148" s="108"/>
      <c r="AO148" s="99"/>
      <c r="AP148" s="6"/>
      <c r="AQ148" s="6"/>
      <c r="AR148" s="6"/>
      <c r="AS148" s="105"/>
      <c r="AT148" s="105"/>
      <c r="AU148" s="6"/>
      <c r="AV148" s="23">
        <f t="shared" si="6"/>
        <v>0</v>
      </c>
      <c r="AW148" s="11"/>
      <c r="AX148" s="11"/>
    </row>
    <row r="149" spans="1:50" s="15" customFormat="1" ht="43.5" hidden="1" thickBot="1" x14ac:dyDescent="0.25">
      <c r="A149" s="13" t="s">
        <v>0</v>
      </c>
      <c r="B149" s="13"/>
      <c r="C149" s="9"/>
      <c r="D149" s="9"/>
      <c r="E149" s="7">
        <f>SUM(E139:E148)</f>
        <v>0</v>
      </c>
      <c r="F149" s="34"/>
      <c r="G149" s="24">
        <f t="shared" ref="G149:AT149" si="7">SUM(G139:G148)</f>
        <v>0</v>
      </c>
      <c r="H149" s="24">
        <f t="shared" si="7"/>
        <v>0</v>
      </c>
      <c r="I149" s="24">
        <f t="shared" si="7"/>
        <v>0</v>
      </c>
      <c r="J149" s="24">
        <f t="shared" si="7"/>
        <v>0</v>
      </c>
      <c r="K149" s="24">
        <f t="shared" si="7"/>
        <v>0</v>
      </c>
      <c r="L149" s="24">
        <f t="shared" si="7"/>
        <v>0</v>
      </c>
      <c r="M149" s="24">
        <f t="shared" si="7"/>
        <v>0</v>
      </c>
      <c r="N149" s="24">
        <f t="shared" si="7"/>
        <v>0</v>
      </c>
      <c r="O149" s="24">
        <f t="shared" si="7"/>
        <v>0</v>
      </c>
      <c r="P149" s="24">
        <f>SUM(P139:P148)</f>
        <v>0</v>
      </c>
      <c r="Q149" s="24">
        <f t="shared" si="7"/>
        <v>0</v>
      </c>
      <c r="R149" s="24">
        <f t="shared" si="7"/>
        <v>0</v>
      </c>
      <c r="S149" s="24">
        <f t="shared" si="7"/>
        <v>0</v>
      </c>
      <c r="T149" s="24">
        <f t="shared" si="7"/>
        <v>0</v>
      </c>
      <c r="U149" s="24">
        <f t="shared" si="7"/>
        <v>0</v>
      </c>
      <c r="V149" s="24">
        <f t="shared" si="7"/>
        <v>0</v>
      </c>
      <c r="W149" s="24">
        <f t="shared" si="7"/>
        <v>0</v>
      </c>
      <c r="X149" s="24">
        <f t="shared" si="7"/>
        <v>0</v>
      </c>
      <c r="Y149" s="24">
        <f t="shared" si="7"/>
        <v>0</v>
      </c>
      <c r="Z149" s="24">
        <f t="shared" si="7"/>
        <v>0</v>
      </c>
      <c r="AA149" s="24">
        <f t="shared" si="7"/>
        <v>0</v>
      </c>
      <c r="AB149" s="24">
        <f t="shared" si="7"/>
        <v>0</v>
      </c>
      <c r="AC149" s="24">
        <f t="shared" si="7"/>
        <v>0</v>
      </c>
      <c r="AD149" s="24">
        <f t="shared" si="7"/>
        <v>0</v>
      </c>
      <c r="AE149" s="24">
        <f t="shared" si="7"/>
        <v>0</v>
      </c>
      <c r="AF149" s="24">
        <f t="shared" si="7"/>
        <v>0</v>
      </c>
      <c r="AG149" s="24">
        <f t="shared" si="7"/>
        <v>0</v>
      </c>
      <c r="AH149" s="24">
        <f t="shared" si="7"/>
        <v>0</v>
      </c>
      <c r="AI149" s="24">
        <f t="shared" si="7"/>
        <v>0</v>
      </c>
      <c r="AJ149" s="24">
        <f t="shared" si="7"/>
        <v>0</v>
      </c>
      <c r="AK149" s="24">
        <f t="shared" si="7"/>
        <v>0</v>
      </c>
      <c r="AL149" s="24">
        <f t="shared" si="7"/>
        <v>0</v>
      </c>
      <c r="AM149" s="24">
        <f t="shared" si="7"/>
        <v>0</v>
      </c>
      <c r="AN149" s="24"/>
      <c r="AO149" s="24">
        <f t="shared" si="7"/>
        <v>0</v>
      </c>
      <c r="AP149" s="24">
        <f t="shared" si="7"/>
        <v>0</v>
      </c>
      <c r="AQ149" s="24">
        <f t="shared" si="7"/>
        <v>0</v>
      </c>
      <c r="AR149" s="24">
        <f t="shared" si="7"/>
        <v>0</v>
      </c>
      <c r="AS149" s="24">
        <f t="shared" si="7"/>
        <v>0</v>
      </c>
      <c r="AT149" s="24">
        <f t="shared" si="7"/>
        <v>0</v>
      </c>
      <c r="AU149" s="24"/>
      <c r="AV149" s="23">
        <f t="shared" si="6"/>
        <v>0</v>
      </c>
      <c r="AW149" s="22"/>
      <c r="AX149" s="22"/>
    </row>
    <row r="150" spans="1:50" hidden="1" x14ac:dyDescent="0.2">
      <c r="A150" s="14"/>
      <c r="B150" s="14"/>
      <c r="C150" s="14"/>
      <c r="D150" s="14"/>
      <c r="E150" s="14"/>
      <c r="F150" s="35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1"/>
      <c r="AG150" s="11"/>
    </row>
    <row r="151" spans="1:50" hidden="1" x14ac:dyDescent="0.2">
      <c r="A151" s="14" t="s">
        <v>12</v>
      </c>
      <c r="B151" s="14"/>
      <c r="C151" s="14"/>
      <c r="D151" s="14"/>
      <c r="E151" s="18">
        <f>SUM(G149:AV149)+E139</f>
        <v>0</v>
      </c>
      <c r="F151" s="35" t="s">
        <v>20</v>
      </c>
      <c r="G151" s="14"/>
      <c r="H151" s="14"/>
      <c r="I151" s="18">
        <f>+I149+I132+I109</f>
        <v>-31.25</v>
      </c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1"/>
      <c r="AG151" s="11"/>
    </row>
    <row r="152" spans="1:50" ht="14.25" hidden="1" x14ac:dyDescent="0.2">
      <c r="C152" s="5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</row>
    <row r="153" spans="1:50" ht="15" hidden="1" x14ac:dyDescent="0.25">
      <c r="A153" t="s">
        <v>0</v>
      </c>
      <c r="C153" s="2"/>
      <c r="E153" s="11" t="e">
        <f>+E149+E134+#REF!</f>
        <v>#REF!</v>
      </c>
      <c r="G153" s="11">
        <f>+G149+G132+G109</f>
        <v>0</v>
      </c>
      <c r="H153" s="11">
        <f>+H149+H132+H109</f>
        <v>0</v>
      </c>
      <c r="I153" s="11">
        <f>+I149+I132+I109+I172</f>
        <v>-31.25</v>
      </c>
      <c r="J153" s="86">
        <f t="shared" ref="J153:AL153" si="8">+J149+J109</f>
        <v>-17506</v>
      </c>
      <c r="K153" s="86">
        <f t="shared" si="8"/>
        <v>-1407.5</v>
      </c>
      <c r="L153" s="86">
        <f t="shared" si="8"/>
        <v>0</v>
      </c>
      <c r="M153" s="86">
        <f t="shared" si="8"/>
        <v>1151.57</v>
      </c>
      <c r="N153" s="86">
        <f t="shared" si="8"/>
        <v>25</v>
      </c>
      <c r="O153" s="86">
        <f t="shared" si="8"/>
        <v>269.02</v>
      </c>
      <c r="P153" s="86">
        <f t="shared" si="8"/>
        <v>0</v>
      </c>
      <c r="Q153" s="86">
        <f t="shared" si="8"/>
        <v>1560</v>
      </c>
      <c r="R153" s="86">
        <f t="shared" si="8"/>
        <v>204.68999999999997</v>
      </c>
      <c r="S153" s="86">
        <f t="shared" si="8"/>
        <v>267.13</v>
      </c>
      <c r="T153" s="86">
        <f t="shared" si="8"/>
        <v>4974.6100000000006</v>
      </c>
      <c r="U153" s="86">
        <f t="shared" si="8"/>
        <v>240</v>
      </c>
      <c r="V153" s="86">
        <f t="shared" si="8"/>
        <v>371.95</v>
      </c>
      <c r="W153" s="86">
        <f t="shared" si="8"/>
        <v>0</v>
      </c>
      <c r="X153" s="86">
        <f t="shared" si="8"/>
        <v>0</v>
      </c>
      <c r="Y153" s="86">
        <f t="shared" si="8"/>
        <v>90</v>
      </c>
      <c r="Z153" s="86">
        <f t="shared" si="8"/>
        <v>0</v>
      </c>
      <c r="AA153" s="86">
        <f t="shared" si="8"/>
        <v>0</v>
      </c>
      <c r="AB153" s="86">
        <f t="shared" si="8"/>
        <v>0</v>
      </c>
      <c r="AC153" s="86">
        <f t="shared" si="8"/>
        <v>0</v>
      </c>
      <c r="AD153" s="86">
        <f t="shared" si="8"/>
        <v>0</v>
      </c>
      <c r="AE153" s="86">
        <f t="shared" si="8"/>
        <v>0</v>
      </c>
      <c r="AF153" s="86">
        <f t="shared" si="8"/>
        <v>0</v>
      </c>
      <c r="AG153" s="86">
        <f t="shared" si="8"/>
        <v>0</v>
      </c>
      <c r="AH153" s="86">
        <f t="shared" si="8"/>
        <v>0</v>
      </c>
      <c r="AI153" s="86">
        <f t="shared" si="8"/>
        <v>44.77</v>
      </c>
      <c r="AJ153" s="86">
        <f t="shared" si="8"/>
        <v>1175.6199999999999</v>
      </c>
      <c r="AK153" s="86">
        <f t="shared" si="8"/>
        <v>0</v>
      </c>
      <c r="AL153" s="86">
        <f t="shared" si="8"/>
        <v>56.58</v>
      </c>
      <c r="AM153" s="86">
        <f>AM109+AM149</f>
        <v>0</v>
      </c>
      <c r="AN153" s="86">
        <f>AN109 + AN149</f>
        <v>-59.3</v>
      </c>
      <c r="AO153" s="86">
        <f t="shared" ref="AO153:AT153" si="9">+AO149+AO109</f>
        <v>1279.22</v>
      </c>
      <c r="AP153" s="86">
        <f t="shared" si="9"/>
        <v>400</v>
      </c>
      <c r="AQ153" s="86">
        <f t="shared" si="9"/>
        <v>0</v>
      </c>
      <c r="AR153" s="86">
        <f t="shared" si="9"/>
        <v>0</v>
      </c>
      <c r="AS153" s="86">
        <f t="shared" si="9"/>
        <v>0</v>
      </c>
      <c r="AT153" s="86">
        <f t="shared" si="9"/>
        <v>3210</v>
      </c>
    </row>
    <row r="154" spans="1:50" ht="15" hidden="1" x14ac:dyDescent="0.25">
      <c r="C154" s="2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</row>
    <row r="155" spans="1:50" hidden="1" x14ac:dyDescent="0.2">
      <c r="C155" s="10"/>
      <c r="D155" s="10"/>
      <c r="E155" s="11"/>
      <c r="F155" s="33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P155" s="11"/>
    </row>
    <row r="156" spans="1:50" ht="15.75" x14ac:dyDescent="0.25">
      <c r="A156" s="3" t="s">
        <v>47</v>
      </c>
      <c r="C156" s="10"/>
      <c r="D156" s="10"/>
      <c r="E156" s="11"/>
      <c r="F156" s="33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</row>
    <row r="157" spans="1:50" ht="13.5" thickBot="1" x14ac:dyDescent="0.25">
      <c r="C157" s="10"/>
      <c r="D157" s="10"/>
      <c r="E157" s="11"/>
      <c r="F157" s="33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</row>
    <row r="158" spans="1:50" ht="98.25" thickBot="1" x14ac:dyDescent="0.25">
      <c r="A158" s="89" t="s">
        <v>7</v>
      </c>
      <c r="B158" s="89" t="s">
        <v>10</v>
      </c>
      <c r="C158" s="89" t="s">
        <v>8</v>
      </c>
      <c r="D158" s="89" t="s">
        <v>9</v>
      </c>
      <c r="E158" s="89" t="s">
        <v>3</v>
      </c>
      <c r="F158" s="89" t="s">
        <v>4</v>
      </c>
      <c r="G158" s="4"/>
      <c r="H158" s="4"/>
      <c r="I158" s="90" t="s">
        <v>1</v>
      </c>
      <c r="J158" s="90" t="s">
        <v>21</v>
      </c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</row>
    <row r="159" spans="1:50" ht="15.75" thickBot="1" x14ac:dyDescent="0.25">
      <c r="A159" s="12"/>
      <c r="B159" s="12"/>
      <c r="C159" s="8"/>
      <c r="D159" s="8">
        <v>43101</v>
      </c>
      <c r="E159" s="99">
        <v>-16462.71</v>
      </c>
      <c r="F159" s="17" t="s">
        <v>64</v>
      </c>
      <c r="G159" s="6"/>
      <c r="H159" s="6"/>
      <c r="I159" s="23"/>
      <c r="J159" s="29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</row>
    <row r="160" spans="1:50" ht="15.75" thickBot="1" x14ac:dyDescent="0.25">
      <c r="A160" s="17"/>
      <c r="B160" s="17">
        <v>1</v>
      </c>
      <c r="C160" s="93"/>
      <c r="D160" s="8">
        <v>43101</v>
      </c>
      <c r="E160" s="17">
        <v>-3.4</v>
      </c>
      <c r="F160" s="17" t="s">
        <v>21</v>
      </c>
      <c r="G160" s="17"/>
      <c r="H160" s="17"/>
      <c r="I160" s="23"/>
      <c r="J160" s="29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</row>
    <row r="161" spans="1:31" ht="15.75" thickBot="1" x14ac:dyDescent="0.25">
      <c r="A161" s="12"/>
      <c r="B161" s="12">
        <v>2</v>
      </c>
      <c r="C161" s="8"/>
      <c r="D161" s="8">
        <v>43287</v>
      </c>
      <c r="E161" s="6">
        <v>-400</v>
      </c>
      <c r="F161" s="17" t="s">
        <v>65</v>
      </c>
      <c r="G161" s="6"/>
      <c r="H161" s="6"/>
      <c r="I161" s="23"/>
      <c r="J161" s="29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</row>
    <row r="162" spans="1:31" ht="15.75" thickBot="1" x14ac:dyDescent="0.25">
      <c r="A162" s="12"/>
      <c r="B162" s="12">
        <v>3</v>
      </c>
      <c r="C162" s="8"/>
      <c r="D162" s="8">
        <v>43399</v>
      </c>
      <c r="E162" s="6">
        <v>5000</v>
      </c>
      <c r="F162" s="17" t="s">
        <v>66</v>
      </c>
      <c r="G162" s="6"/>
      <c r="H162" s="6"/>
      <c r="I162" s="23"/>
      <c r="J162" s="29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</row>
    <row r="163" spans="1:31" ht="15.75" thickBot="1" x14ac:dyDescent="0.25">
      <c r="A163" s="12"/>
      <c r="B163" s="12"/>
      <c r="C163" s="8"/>
      <c r="D163" s="8"/>
      <c r="E163" s="6"/>
      <c r="F163" s="17"/>
      <c r="G163" s="6"/>
      <c r="H163" s="6"/>
      <c r="I163" s="23"/>
      <c r="J163" s="29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</row>
    <row r="164" spans="1:31" ht="15.75" thickBot="1" x14ac:dyDescent="0.25">
      <c r="A164" s="12"/>
      <c r="B164" s="12"/>
      <c r="C164" s="8"/>
      <c r="D164" s="8">
        <v>43500</v>
      </c>
      <c r="E164" s="6">
        <v>-5000</v>
      </c>
      <c r="F164" s="17" t="s">
        <v>67</v>
      </c>
      <c r="G164" s="6"/>
      <c r="H164" s="6"/>
      <c r="I164" s="23"/>
      <c r="J164" s="29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</row>
    <row r="165" spans="1:31" ht="15.75" thickBot="1" x14ac:dyDescent="0.25">
      <c r="A165" s="12"/>
      <c r="B165" s="12"/>
      <c r="C165" s="8"/>
      <c r="D165" s="8"/>
      <c r="E165" s="6"/>
      <c r="F165" s="17"/>
      <c r="G165" s="6"/>
      <c r="H165" s="6"/>
      <c r="I165" s="23"/>
      <c r="J165" s="29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</row>
    <row r="166" spans="1:31" ht="15.75" thickBot="1" x14ac:dyDescent="0.25">
      <c r="A166" s="12"/>
      <c r="B166" s="12"/>
      <c r="C166" s="8"/>
      <c r="D166" s="8"/>
      <c r="E166" s="6"/>
      <c r="F166" s="17"/>
      <c r="G166" s="6"/>
      <c r="H166" s="6"/>
      <c r="I166" s="23"/>
      <c r="J166" s="29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</row>
    <row r="167" spans="1:31" ht="15.75" thickBot="1" x14ac:dyDescent="0.25">
      <c r="A167" s="12"/>
      <c r="B167" s="12"/>
      <c r="C167" s="8"/>
      <c r="D167" s="8"/>
      <c r="E167" s="6"/>
      <c r="F167" s="17"/>
      <c r="G167" s="6"/>
      <c r="H167" s="6"/>
      <c r="I167" s="23"/>
      <c r="J167" s="29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</row>
    <row r="168" spans="1:31" ht="15.75" thickBot="1" x14ac:dyDescent="0.25">
      <c r="A168" s="12"/>
      <c r="B168" s="12"/>
      <c r="C168" s="8"/>
      <c r="D168" s="8"/>
      <c r="E168" s="6"/>
      <c r="F168" s="17"/>
      <c r="G168" s="6"/>
      <c r="H168" s="6"/>
      <c r="I168" s="23"/>
      <c r="J168" s="29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</row>
    <row r="169" spans="1:31" ht="15.75" thickBot="1" x14ac:dyDescent="0.25">
      <c r="A169" s="12"/>
      <c r="B169" s="12"/>
      <c r="C169" s="8"/>
      <c r="D169" s="8"/>
      <c r="E169" s="6"/>
      <c r="F169" s="17"/>
      <c r="G169" s="6"/>
      <c r="H169" s="6"/>
      <c r="I169" s="23"/>
      <c r="J169" s="29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</row>
    <row r="170" spans="1:31" ht="15.75" thickBot="1" x14ac:dyDescent="0.25">
      <c r="A170" s="12"/>
      <c r="B170" s="12"/>
      <c r="C170" s="8"/>
      <c r="D170" s="8"/>
      <c r="E170" s="6"/>
      <c r="F170" s="17"/>
      <c r="G170" s="6"/>
      <c r="H170" s="6"/>
      <c r="I170" s="23"/>
      <c r="J170" s="29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</row>
    <row r="171" spans="1:31" ht="15.75" thickBot="1" x14ac:dyDescent="0.25">
      <c r="A171" s="12"/>
      <c r="B171" s="8"/>
      <c r="C171" s="8"/>
      <c r="D171" s="8"/>
      <c r="E171" s="6"/>
      <c r="F171" s="8"/>
      <c r="G171" s="8"/>
      <c r="H171" s="92"/>
      <c r="I171" s="23"/>
      <c r="J171" s="29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</row>
    <row r="172" spans="1:31" ht="15" thickBot="1" x14ac:dyDescent="0.25">
      <c r="A172" s="13"/>
      <c r="B172" s="13"/>
      <c r="C172" s="9" t="s">
        <v>0</v>
      </c>
      <c r="D172" s="9"/>
      <c r="E172" s="7">
        <f>SUM(E159:E171)</f>
        <v>-16866.11</v>
      </c>
      <c r="F172" s="34"/>
      <c r="G172" s="7">
        <f>SUM(G159:G161)</f>
        <v>0</v>
      </c>
      <c r="H172" s="7">
        <f>SUM(H159:H161)</f>
        <v>0</v>
      </c>
      <c r="I172" s="30">
        <f>SUM(I159:I171)</f>
        <v>0</v>
      </c>
      <c r="J172" s="30">
        <f>SUM(J160:J171)</f>
        <v>0</v>
      </c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</row>
    <row r="173" spans="1:31" x14ac:dyDescent="0.2">
      <c r="E173" s="11"/>
      <c r="F173" s="33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</row>
    <row r="174" spans="1:31" x14ac:dyDescent="0.2">
      <c r="C174" t="s">
        <v>2</v>
      </c>
      <c r="E174" s="11"/>
      <c r="F174" s="33"/>
      <c r="G174" s="11"/>
      <c r="H174" s="11"/>
      <c r="I174" s="114">
        <f>I172+J172+E159</f>
        <v>-16462.71</v>
      </c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</row>
    <row r="175" spans="1:31" x14ac:dyDescent="0.2">
      <c r="E175" s="11"/>
      <c r="F175" s="33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</row>
    <row r="176" spans="1:31" x14ac:dyDescent="0.2">
      <c r="E176" s="11"/>
      <c r="F176" s="33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</row>
    <row r="177" spans="5:31" x14ac:dyDescent="0.2">
      <c r="E177" s="11"/>
      <c r="F177" s="33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</row>
    <row r="178" spans="5:31" x14ac:dyDescent="0.2">
      <c r="E178" s="11"/>
      <c r="F178" s="33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</row>
    <row r="179" spans="5:31" x14ac:dyDescent="0.2">
      <c r="E179" s="11"/>
      <c r="F179" s="33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</row>
    <row r="180" spans="5:31" x14ac:dyDescent="0.2">
      <c r="E180" s="11"/>
      <c r="F180" s="33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</row>
    <row r="181" spans="5:31" x14ac:dyDescent="0.2">
      <c r="E181" s="11"/>
      <c r="F181" s="33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</row>
    <row r="182" spans="5:31" x14ac:dyDescent="0.2">
      <c r="E182" s="11"/>
      <c r="F182" s="33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</row>
    <row r="183" spans="5:31" x14ac:dyDescent="0.2">
      <c r="E183" s="11"/>
      <c r="F183" s="33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</row>
    <row r="184" spans="5:31" x14ac:dyDescent="0.2">
      <c r="E184" s="11"/>
      <c r="F184" s="33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</row>
    <row r="185" spans="5:31" x14ac:dyDescent="0.2">
      <c r="E185" s="11"/>
      <c r="F185" s="33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</row>
    <row r="186" spans="5:31" x14ac:dyDescent="0.2">
      <c r="E186" s="11"/>
      <c r="F186" s="33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</row>
    <row r="187" spans="5:31" x14ac:dyDescent="0.2">
      <c r="E187" s="11"/>
      <c r="F187" s="33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</row>
    <row r="188" spans="5:31" x14ac:dyDescent="0.2">
      <c r="E188" s="11"/>
      <c r="F188" s="33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</row>
    <row r="189" spans="5:31" x14ac:dyDescent="0.2">
      <c r="E189" s="11"/>
      <c r="F189" s="33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</row>
    <row r="190" spans="5:31" x14ac:dyDescent="0.2">
      <c r="E190" s="11"/>
      <c r="F190" s="33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</row>
    <row r="191" spans="5:31" x14ac:dyDescent="0.2">
      <c r="E191" s="11"/>
      <c r="F191" s="33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</row>
    <row r="192" spans="5:31" x14ac:dyDescent="0.2">
      <c r="E192" s="11"/>
      <c r="F192" s="33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</row>
    <row r="193" spans="5:31" x14ac:dyDescent="0.2">
      <c r="E193" s="11"/>
      <c r="F193" s="33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</row>
    <row r="194" spans="5:31" x14ac:dyDescent="0.2">
      <c r="E194" s="11"/>
      <c r="F194" s="33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</row>
    <row r="195" spans="5:31" x14ac:dyDescent="0.2">
      <c r="E195" s="11"/>
      <c r="F195" s="33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</row>
    <row r="196" spans="5:31" x14ac:dyDescent="0.2">
      <c r="E196" s="11"/>
      <c r="F196" s="33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</row>
    <row r="197" spans="5:31" x14ac:dyDescent="0.2">
      <c r="E197" s="11"/>
      <c r="F197" s="33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</row>
    <row r="198" spans="5:31" x14ac:dyDescent="0.2">
      <c r="E198" s="11"/>
      <c r="F198" s="33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</row>
    <row r="199" spans="5:31" x14ac:dyDescent="0.2">
      <c r="E199" s="11"/>
      <c r="F199" s="33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</row>
    <row r="200" spans="5:31" x14ac:dyDescent="0.2">
      <c r="E200" s="11"/>
      <c r="F200" s="33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</row>
    <row r="201" spans="5:31" x14ac:dyDescent="0.2">
      <c r="E201" s="11"/>
      <c r="F201" s="33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</row>
    <row r="202" spans="5:31" x14ac:dyDescent="0.2">
      <c r="E202" s="11"/>
      <c r="F202" s="33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</row>
    <row r="203" spans="5:31" x14ac:dyDescent="0.2">
      <c r="E203" s="11"/>
      <c r="F203" s="33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</row>
    <row r="204" spans="5:31" x14ac:dyDescent="0.2">
      <c r="E204" s="11"/>
      <c r="F204" s="33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</row>
    <row r="205" spans="5:31" x14ac:dyDescent="0.2">
      <c r="E205" s="11"/>
      <c r="F205" s="33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</row>
    <row r="206" spans="5:31" x14ac:dyDescent="0.2">
      <c r="E206" s="11"/>
      <c r="F206" s="33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</row>
  </sheetData>
  <mergeCells count="6">
    <mergeCell ref="AO3:AR3"/>
    <mergeCell ref="AS3:AT3"/>
    <mergeCell ref="M3:R3"/>
    <mergeCell ref="J3:L3"/>
    <mergeCell ref="W3:AJ3"/>
    <mergeCell ref="S3:V3"/>
  </mergeCells>
  <phoneticPr fontId="6" type="noConversion"/>
  <pageMargins left="0.46" right="0.46" top="0.3" bottom="0.35" header="0.13" footer="0.14000000000000001"/>
  <pageSetup paperSize="9" scale="85" orientation="landscape" horizontalDpi="4294967292" r:id="rId1"/>
  <headerFooter alignWithMargins="0">
    <oddFooter>Pagina &amp;P van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7"/>
  <sheetViews>
    <sheetView tabSelected="1" topLeftCell="A30" zoomScale="115" zoomScaleNormal="115" workbookViewId="0">
      <pane xSplit="1" topLeftCell="B1" activePane="topRight" state="frozen"/>
      <selection activeCell="A52" sqref="A52"/>
      <selection pane="topRight" activeCell="H70" sqref="H70"/>
    </sheetView>
  </sheetViews>
  <sheetFormatPr defaultRowHeight="12.75" x14ac:dyDescent="0.2"/>
  <cols>
    <col min="1" max="1" width="26.28515625" customWidth="1"/>
    <col min="2" max="2" width="10.140625" bestFit="1" customWidth="1"/>
    <col min="3" max="3" width="15.85546875" style="129" customWidth="1"/>
    <col min="4" max="4" width="2.7109375" customWidth="1"/>
    <col min="6" max="6" width="2.28515625" customWidth="1"/>
    <col min="7" max="7" width="10.28515625" bestFit="1" customWidth="1"/>
    <col min="8" max="8" width="2.28515625" customWidth="1"/>
    <col min="9" max="9" width="10.140625" bestFit="1" customWidth="1"/>
    <col min="11" max="11" width="10.28515625" bestFit="1" customWidth="1"/>
  </cols>
  <sheetData>
    <row r="2" spans="1:8" ht="23.25" x14ac:dyDescent="0.35">
      <c r="A2" s="42" t="s">
        <v>135</v>
      </c>
    </row>
    <row r="3" spans="1:8" ht="23.25" x14ac:dyDescent="0.35">
      <c r="A3" s="42"/>
    </row>
    <row r="4" spans="1:8" ht="15.75" x14ac:dyDescent="0.25">
      <c r="A4" s="81"/>
      <c r="B4" s="81"/>
      <c r="C4" s="130"/>
      <c r="D4" s="81"/>
      <c r="E4" s="81"/>
      <c r="F4" s="81"/>
      <c r="G4" s="81"/>
      <c r="H4" s="81"/>
    </row>
    <row r="5" spans="1:8" ht="15" x14ac:dyDescent="0.2">
      <c r="A5" s="45"/>
      <c r="C5" s="131"/>
      <c r="D5" s="45"/>
      <c r="E5" s="45"/>
      <c r="F5" s="45"/>
      <c r="G5" s="45"/>
    </row>
    <row r="6" spans="1:8" ht="15.75" x14ac:dyDescent="0.25">
      <c r="A6" s="43" t="s">
        <v>22</v>
      </c>
      <c r="B6" s="82"/>
      <c r="C6" s="132"/>
      <c r="D6" s="44"/>
      <c r="E6" s="44"/>
      <c r="F6" s="44"/>
      <c r="G6" s="44"/>
      <c r="H6" s="82"/>
    </row>
    <row r="7" spans="1:8" ht="15.75" x14ac:dyDescent="0.25">
      <c r="A7" s="81"/>
      <c r="B7" s="77"/>
      <c r="C7" s="133"/>
      <c r="D7" s="85"/>
      <c r="E7" s="85"/>
      <c r="F7" s="85"/>
      <c r="G7" s="85"/>
      <c r="H7" s="77"/>
    </row>
    <row r="8" spans="1:8" ht="15" x14ac:dyDescent="0.2">
      <c r="A8" s="45"/>
      <c r="C8" s="70" t="s">
        <v>16</v>
      </c>
      <c r="D8" s="70"/>
      <c r="E8" s="70" t="s">
        <v>35</v>
      </c>
      <c r="G8" s="70" t="s">
        <v>35</v>
      </c>
    </row>
    <row r="9" spans="1:8" ht="15" x14ac:dyDescent="0.2">
      <c r="A9" s="45"/>
      <c r="C9" s="73">
        <v>2021</v>
      </c>
      <c r="D9" s="73"/>
      <c r="E9" s="73">
        <v>2021</v>
      </c>
      <c r="G9" s="73">
        <v>2022</v>
      </c>
    </row>
    <row r="10" spans="1:8" ht="15" x14ac:dyDescent="0.2">
      <c r="A10" s="45"/>
      <c r="C10" s="71" t="s">
        <v>27</v>
      </c>
      <c r="D10" s="72"/>
      <c r="E10" s="71" t="s">
        <v>27</v>
      </c>
      <c r="G10" s="71" t="s">
        <v>27</v>
      </c>
    </row>
    <row r="11" spans="1:8" ht="15" x14ac:dyDescent="0.2">
      <c r="A11" s="45"/>
    </row>
    <row r="12" spans="1:8" ht="15" x14ac:dyDescent="0.2">
      <c r="A12" s="45" t="s">
        <v>17</v>
      </c>
      <c r="C12" s="176">
        <f>+'Exploitatie overzicht'!C87</f>
        <v>3210.28</v>
      </c>
      <c r="D12" s="47"/>
      <c r="E12" s="84">
        <f>+'Exploitatie overzicht'!E87</f>
        <v>2660</v>
      </c>
      <c r="F12" s="47"/>
      <c r="G12" s="84">
        <f>+'Exploitatie overzicht'!G87</f>
        <v>3560</v>
      </c>
    </row>
    <row r="13" spans="1:8" ht="15" x14ac:dyDescent="0.2">
      <c r="A13" s="45"/>
      <c r="C13" s="134"/>
      <c r="D13" s="47"/>
      <c r="E13" s="84"/>
      <c r="F13" s="47"/>
      <c r="G13" s="84"/>
    </row>
    <row r="14" spans="1:8" ht="15" x14ac:dyDescent="0.2">
      <c r="A14" s="45" t="s">
        <v>18</v>
      </c>
      <c r="C14" s="176">
        <f>+'Exploitatie overzicht'!C101</f>
        <v>5853.6900000000005</v>
      </c>
      <c r="D14" s="47"/>
      <c r="E14" s="84">
        <f>+'Exploitatie overzicht'!E101</f>
        <v>6250</v>
      </c>
      <c r="F14" s="47"/>
      <c r="G14" s="84">
        <f>+'Exploitatie overzicht'!G101</f>
        <v>7150</v>
      </c>
    </row>
    <row r="15" spans="1:8" ht="15" x14ac:dyDescent="0.2">
      <c r="A15" s="45"/>
      <c r="C15" s="134"/>
      <c r="D15" s="47"/>
      <c r="E15" s="84"/>
      <c r="F15" s="47"/>
      <c r="G15" s="84"/>
    </row>
    <row r="16" spans="1:8" ht="15" x14ac:dyDescent="0.2">
      <c r="A16" s="45" t="s">
        <v>19</v>
      </c>
      <c r="C16" s="176">
        <f>+'Exploitatie overzicht'!C124</f>
        <v>1217.6699999999998</v>
      </c>
      <c r="D16" s="47"/>
      <c r="E16" s="84">
        <f>+'Exploitatie overzicht'!E124</f>
        <v>13825</v>
      </c>
      <c r="F16" s="47"/>
      <c r="G16" s="84">
        <f>+'Exploitatie overzicht'!G124</f>
        <v>13825</v>
      </c>
    </row>
    <row r="17" spans="1:9" ht="15" x14ac:dyDescent="0.2">
      <c r="A17" s="45"/>
      <c r="C17" s="131"/>
      <c r="D17" s="47"/>
      <c r="E17" s="47"/>
      <c r="F17" s="47"/>
      <c r="G17" s="47"/>
    </row>
    <row r="18" spans="1:9" ht="15" x14ac:dyDescent="0.2">
      <c r="A18" s="45" t="s">
        <v>36</v>
      </c>
      <c r="C18" s="177">
        <f>+C134</f>
        <v>1679.22</v>
      </c>
      <c r="D18" s="47"/>
      <c r="E18" s="47">
        <f>+E134</f>
        <v>150</v>
      </c>
      <c r="F18" s="47"/>
      <c r="G18" s="47">
        <f>+G134</f>
        <v>1000</v>
      </c>
      <c r="I18" s="20"/>
    </row>
    <row r="19" spans="1:9" ht="15" x14ac:dyDescent="0.2">
      <c r="A19" s="45"/>
      <c r="C19" s="131"/>
      <c r="D19" s="47"/>
      <c r="E19" s="47"/>
      <c r="F19" s="47"/>
      <c r="G19" s="47"/>
    </row>
    <row r="20" spans="1:9" ht="15" x14ac:dyDescent="0.2">
      <c r="A20" s="39"/>
      <c r="C20" s="131"/>
      <c r="D20" s="47"/>
      <c r="E20" s="47"/>
      <c r="F20" s="47"/>
      <c r="G20" s="47"/>
      <c r="I20" s="20"/>
    </row>
    <row r="21" spans="1:9" ht="15" x14ac:dyDescent="0.2">
      <c r="A21" s="45" t="s">
        <v>42</v>
      </c>
      <c r="C21" s="177">
        <f>C139</f>
        <v>3210</v>
      </c>
      <c r="D21" s="47"/>
      <c r="E21" s="47">
        <f>E139</f>
        <v>3000</v>
      </c>
      <c r="F21" s="47"/>
      <c r="G21" s="47">
        <f>G139</f>
        <v>3000</v>
      </c>
      <c r="I21" s="20"/>
    </row>
    <row r="22" spans="1:9" ht="15" x14ac:dyDescent="0.2">
      <c r="A22" s="45"/>
      <c r="C22" s="131"/>
      <c r="D22" s="47"/>
      <c r="E22" s="69"/>
      <c r="F22" s="47"/>
      <c r="G22" s="69"/>
    </row>
    <row r="23" spans="1:9" ht="15" x14ac:dyDescent="0.2">
      <c r="A23" s="45"/>
      <c r="C23" s="131"/>
      <c r="D23" s="47"/>
      <c r="E23" s="47"/>
      <c r="F23" s="47"/>
      <c r="G23" s="47"/>
    </row>
    <row r="24" spans="1:9" ht="15" x14ac:dyDescent="0.2">
      <c r="A24" s="45"/>
      <c r="C24" s="131"/>
      <c r="D24" s="47"/>
      <c r="E24" s="47"/>
      <c r="F24" s="47"/>
      <c r="G24" s="47"/>
    </row>
    <row r="25" spans="1:9" ht="16.5" thickBot="1" x14ac:dyDescent="0.3">
      <c r="A25" s="46" t="s">
        <v>34</v>
      </c>
      <c r="C25" s="175">
        <f>SUM(C12:C24)</f>
        <v>15170.86</v>
      </c>
      <c r="D25" s="80"/>
      <c r="E25" s="48">
        <f>SUM(E12:E24)</f>
        <v>25885</v>
      </c>
      <c r="F25" s="49"/>
      <c r="G25" s="48">
        <f>SUM(G12:G24)</f>
        <v>28535</v>
      </c>
      <c r="I25" s="20"/>
    </row>
    <row r="26" spans="1:9" ht="13.5" thickTop="1" x14ac:dyDescent="0.2"/>
    <row r="31" spans="1:9" x14ac:dyDescent="0.2">
      <c r="A31" s="51"/>
      <c r="D31" s="20"/>
      <c r="H31" s="20"/>
    </row>
    <row r="32" spans="1:9" x14ac:dyDescent="0.2">
      <c r="A32" s="59"/>
      <c r="D32" s="20"/>
      <c r="H32" s="20"/>
    </row>
    <row r="33" spans="1:13" ht="15.75" x14ac:dyDescent="0.25">
      <c r="A33" s="68" t="s">
        <v>23</v>
      </c>
      <c r="D33" s="20"/>
      <c r="H33" s="20"/>
    </row>
    <row r="34" spans="1:13" ht="15.75" x14ac:dyDescent="0.25">
      <c r="A34" s="68"/>
      <c r="D34" s="20"/>
      <c r="H34" s="20"/>
    </row>
    <row r="35" spans="1:13" x14ac:dyDescent="0.2">
      <c r="A35" s="36"/>
      <c r="B35" s="36"/>
      <c r="C35" s="135"/>
      <c r="D35" s="41"/>
      <c r="E35" s="36"/>
      <c r="F35" s="36"/>
      <c r="G35" s="36"/>
      <c r="H35" s="41"/>
      <c r="J35" s="36"/>
      <c r="K35" s="36"/>
      <c r="L35" s="53"/>
      <c r="M35" s="60"/>
    </row>
    <row r="36" spans="1:13" x14ac:dyDescent="0.2">
      <c r="A36" s="36"/>
      <c r="B36" s="36"/>
      <c r="C36" s="135"/>
      <c r="D36" s="41"/>
      <c r="E36" s="36"/>
      <c r="F36" s="36"/>
      <c r="G36" s="36"/>
      <c r="H36" s="41"/>
      <c r="J36" s="36"/>
      <c r="K36" s="36"/>
      <c r="L36" s="53"/>
      <c r="M36" s="60"/>
    </row>
    <row r="37" spans="1:13" x14ac:dyDescent="0.2">
      <c r="A37" s="53"/>
      <c r="B37" s="53"/>
      <c r="C37" s="136"/>
      <c r="D37" s="61"/>
      <c r="E37" s="122"/>
      <c r="G37" s="61" t="s">
        <v>25</v>
      </c>
      <c r="H37" s="61"/>
      <c r="I37" s="96"/>
      <c r="J37" s="62"/>
    </row>
    <row r="38" spans="1:13" x14ac:dyDescent="0.2">
      <c r="A38" s="53"/>
      <c r="B38" s="53"/>
      <c r="C38" s="137"/>
      <c r="D38" s="126"/>
      <c r="E38" s="125"/>
      <c r="F38" s="82"/>
      <c r="G38" s="61" t="s">
        <v>26</v>
      </c>
      <c r="H38" s="61"/>
      <c r="J38" s="62"/>
    </row>
    <row r="39" spans="1:13" x14ac:dyDescent="0.2">
      <c r="A39" s="53"/>
      <c r="B39" s="53"/>
      <c r="C39" s="72"/>
      <c r="D39" s="65"/>
      <c r="E39" s="65"/>
      <c r="G39" s="64" t="s">
        <v>27</v>
      </c>
      <c r="H39" s="61"/>
      <c r="J39" s="53"/>
    </row>
    <row r="40" spans="1:13" x14ac:dyDescent="0.2">
      <c r="A40" s="53"/>
      <c r="B40" s="53"/>
      <c r="C40" s="72"/>
      <c r="D40" s="65"/>
      <c r="E40" s="65"/>
      <c r="G40" s="65"/>
      <c r="H40" s="61"/>
      <c r="J40" s="53"/>
    </row>
    <row r="41" spans="1:13" x14ac:dyDescent="0.2">
      <c r="A41" s="66" t="s">
        <v>80</v>
      </c>
      <c r="B41" s="53"/>
      <c r="C41" s="138"/>
      <c r="D41" s="124"/>
      <c r="E41" s="124"/>
      <c r="G41" s="124">
        <v>1139.21</v>
      </c>
      <c r="H41" s="65"/>
      <c r="J41" s="67"/>
      <c r="K41" s="121" t="s">
        <v>81</v>
      </c>
    </row>
    <row r="42" spans="1:13" x14ac:dyDescent="0.2">
      <c r="A42" s="19" t="s">
        <v>82</v>
      </c>
      <c r="C42" s="78"/>
      <c r="D42" s="77"/>
      <c r="E42" s="77"/>
      <c r="G42" s="20">
        <v>12382</v>
      </c>
      <c r="H42" s="65"/>
      <c r="K42" s="74" t="s">
        <v>84</v>
      </c>
      <c r="M42" s="96"/>
    </row>
    <row r="43" spans="1:13" x14ac:dyDescent="0.2">
      <c r="A43" s="74"/>
      <c r="D43" s="77"/>
      <c r="E43" s="77"/>
      <c r="H43" s="65"/>
      <c r="M43" s="96"/>
    </row>
    <row r="44" spans="1:13" x14ac:dyDescent="0.2">
      <c r="A44" s="74" t="s">
        <v>83</v>
      </c>
      <c r="D44" s="77"/>
      <c r="E44" s="77"/>
      <c r="G44" s="96">
        <f>SUM(G41:G43)</f>
        <v>13521.21</v>
      </c>
      <c r="H44" s="65"/>
      <c r="M44" s="96"/>
    </row>
    <row r="45" spans="1:13" x14ac:dyDescent="0.2">
      <c r="D45" s="77"/>
      <c r="E45" s="77"/>
      <c r="J45" s="96"/>
    </row>
    <row r="46" spans="1:13" ht="15.75" x14ac:dyDescent="0.25">
      <c r="A46" s="40"/>
      <c r="D46" s="77"/>
      <c r="E46" s="77"/>
      <c r="G46">
        <v>-1400</v>
      </c>
      <c r="K46" s="74" t="s">
        <v>85</v>
      </c>
    </row>
    <row r="47" spans="1:13" ht="12.75" customHeight="1" x14ac:dyDescent="0.25">
      <c r="A47" s="40"/>
      <c r="D47" s="77"/>
      <c r="E47" s="77"/>
    </row>
    <row r="48" spans="1:13" ht="12.75" customHeight="1" x14ac:dyDescent="0.25">
      <c r="A48" s="40" t="s">
        <v>152</v>
      </c>
      <c r="C48" s="139"/>
      <c r="D48" s="52"/>
      <c r="E48" s="77"/>
      <c r="G48" s="127">
        <f>SUM(G44:G47)</f>
        <v>12121.21</v>
      </c>
      <c r="H48" s="53"/>
      <c r="K48" s="74" t="s">
        <v>154</v>
      </c>
    </row>
    <row r="49" spans="1:9" ht="12.75" customHeight="1" x14ac:dyDescent="0.25">
      <c r="A49" s="40"/>
      <c r="C49" s="72"/>
      <c r="D49" s="65"/>
      <c r="E49" s="77"/>
      <c r="H49" s="53"/>
    </row>
    <row r="50" spans="1:9" x14ac:dyDescent="0.2">
      <c r="A50" s="37"/>
      <c r="C50" s="140"/>
      <c r="D50" s="83"/>
      <c r="H50" s="53"/>
    </row>
    <row r="51" spans="1:9" x14ac:dyDescent="0.2">
      <c r="D51" s="57"/>
      <c r="H51" s="58"/>
    </row>
    <row r="52" spans="1:9" x14ac:dyDescent="0.2">
      <c r="A52" s="37"/>
      <c r="C52" s="141"/>
      <c r="D52" s="57"/>
      <c r="H52" s="58"/>
    </row>
    <row r="53" spans="1:9" x14ac:dyDescent="0.2">
      <c r="D53" s="20"/>
      <c r="H53" s="20"/>
    </row>
    <row r="54" spans="1:9" x14ac:dyDescent="0.2">
      <c r="A54" s="38"/>
      <c r="D54" s="20"/>
      <c r="H54" s="20"/>
    </row>
    <row r="55" spans="1:9" x14ac:dyDescent="0.2">
      <c r="D55" s="20"/>
      <c r="H55" s="20"/>
    </row>
    <row r="56" spans="1:9" ht="23.25" x14ac:dyDescent="0.35">
      <c r="A56" s="50" t="s">
        <v>79</v>
      </c>
      <c r="D56" s="20"/>
      <c r="H56" s="20"/>
    </row>
    <row r="57" spans="1:9" x14ac:dyDescent="0.2">
      <c r="D57" s="20"/>
      <c r="H57" s="20"/>
    </row>
    <row r="58" spans="1:9" ht="15.75" x14ac:dyDescent="0.25">
      <c r="A58" s="40" t="s">
        <v>28</v>
      </c>
    </row>
    <row r="59" spans="1:9" x14ac:dyDescent="0.2">
      <c r="C59" s="70" t="s">
        <v>16</v>
      </c>
      <c r="D59" s="70"/>
      <c r="E59" s="70" t="s">
        <v>35</v>
      </c>
      <c r="G59" s="70" t="s">
        <v>35</v>
      </c>
    </row>
    <row r="60" spans="1:9" x14ac:dyDescent="0.2">
      <c r="C60" s="70">
        <v>2019</v>
      </c>
      <c r="D60" s="73"/>
      <c r="E60" s="70">
        <v>2021</v>
      </c>
      <c r="G60" s="70">
        <v>2022</v>
      </c>
    </row>
    <row r="61" spans="1:9" x14ac:dyDescent="0.2">
      <c r="C61" s="71" t="s">
        <v>27</v>
      </c>
      <c r="D61" s="72"/>
      <c r="E61" s="71" t="s">
        <v>27</v>
      </c>
      <c r="G61" s="71" t="s">
        <v>27</v>
      </c>
    </row>
    <row r="62" spans="1:9" x14ac:dyDescent="0.2">
      <c r="C62" s="72"/>
      <c r="D62" s="72"/>
    </row>
    <row r="63" spans="1:9" x14ac:dyDescent="0.2">
      <c r="A63" s="74" t="str">
        <f>'Liquide middelen'!$J$5</f>
        <v>Subsidie gemeente</v>
      </c>
      <c r="C63" s="179">
        <f>-'Liquide middelen'!$J$153</f>
        <v>17506</v>
      </c>
      <c r="D63" s="20"/>
      <c r="E63" s="20">
        <v>21535</v>
      </c>
      <c r="G63" s="20">
        <v>28535</v>
      </c>
      <c r="I63" s="11"/>
    </row>
    <row r="64" spans="1:9" x14ac:dyDescent="0.2">
      <c r="A64" s="74" t="str">
        <f>'Liquide middelen'!$K$5</f>
        <v>Advertenties</v>
      </c>
      <c r="C64" s="179">
        <f>-'Liquide middelen'!$K$153</f>
        <v>1407.5</v>
      </c>
      <c r="D64" s="20"/>
      <c r="E64" s="20">
        <v>2000</v>
      </c>
      <c r="G64" s="20">
        <v>2000</v>
      </c>
      <c r="H64" s="20"/>
    </row>
    <row r="65" spans="1:14" x14ac:dyDescent="0.2">
      <c r="A65" s="74" t="str">
        <f>'Liquide middelen'!$AS$5</f>
        <v>Subsidies Rosarium</v>
      </c>
      <c r="C65" s="129">
        <f>-'Liquide middelen'!$AS$153</f>
        <v>0</v>
      </c>
      <c r="D65" s="20"/>
      <c r="E65" s="20">
        <v>0</v>
      </c>
      <c r="G65" s="20">
        <v>0</v>
      </c>
      <c r="H65" s="20"/>
      <c r="L65" s="123"/>
    </row>
    <row r="66" spans="1:14" x14ac:dyDescent="0.2">
      <c r="A66" s="74" t="str">
        <f>'Liquide middelen'!$J$115</f>
        <v>Rente</v>
      </c>
      <c r="C66" s="129">
        <f>-'Liquide middelen'!$J$132</f>
        <v>0</v>
      </c>
      <c r="D66" s="20"/>
      <c r="E66" s="20">
        <v>0</v>
      </c>
      <c r="G66" s="20">
        <v>0</v>
      </c>
      <c r="H66" s="20"/>
    </row>
    <row r="67" spans="1:14" x14ac:dyDescent="0.2">
      <c r="A67" s="74" t="str">
        <f>'Liquide middelen'!$L$5</f>
        <v>Overige baten</v>
      </c>
      <c r="C67" s="129">
        <f>-'Liquide middelen'!$L$153</f>
        <v>0</v>
      </c>
      <c r="D67" s="20"/>
      <c r="E67" s="20">
        <v>0</v>
      </c>
      <c r="G67" s="20">
        <v>0</v>
      </c>
      <c r="H67" s="20"/>
    </row>
    <row r="68" spans="1:14" x14ac:dyDescent="0.2">
      <c r="C68" s="142"/>
      <c r="D68" s="54"/>
      <c r="E68" s="54"/>
      <c r="G68" s="54"/>
      <c r="H68" s="53"/>
    </row>
    <row r="69" spans="1:14" x14ac:dyDescent="0.2">
      <c r="C69" s="143"/>
      <c r="D69" s="83"/>
      <c r="E69" s="55"/>
      <c r="G69" s="55"/>
      <c r="H69" s="53"/>
    </row>
    <row r="70" spans="1:14" ht="13.5" thickBot="1" x14ac:dyDescent="0.25">
      <c r="C70" s="178">
        <f>SUM(C63:C68)</f>
        <v>18913.5</v>
      </c>
      <c r="D70" s="57"/>
      <c r="E70" s="56">
        <f>SUM(E63:E68)</f>
        <v>23535</v>
      </c>
      <c r="G70" s="56">
        <v>30535</v>
      </c>
      <c r="H70" s="58"/>
      <c r="J70" s="69"/>
    </row>
    <row r="71" spans="1:14" ht="13.5" thickTop="1" x14ac:dyDescent="0.2">
      <c r="C71" s="144"/>
    </row>
    <row r="72" spans="1:14" x14ac:dyDescent="0.2">
      <c r="C72" s="144"/>
    </row>
    <row r="73" spans="1:14" ht="15.75" x14ac:dyDescent="0.25">
      <c r="A73" s="46" t="s">
        <v>29</v>
      </c>
      <c r="C73" s="144"/>
    </row>
    <row r="74" spans="1:14" x14ac:dyDescent="0.2">
      <c r="C74" s="70" t="s">
        <v>16</v>
      </c>
      <c r="D74" s="70"/>
      <c r="E74" s="70" t="s">
        <v>35</v>
      </c>
      <c r="G74" s="70" t="s">
        <v>35</v>
      </c>
    </row>
    <row r="75" spans="1:14" x14ac:dyDescent="0.2">
      <c r="C75" s="70">
        <v>2021</v>
      </c>
      <c r="D75" s="73"/>
      <c r="E75" s="70">
        <v>2021</v>
      </c>
      <c r="G75" s="70">
        <v>2022</v>
      </c>
    </row>
    <row r="76" spans="1:14" x14ac:dyDescent="0.2">
      <c r="C76" s="71" t="s">
        <v>27</v>
      </c>
      <c r="D76" s="72"/>
      <c r="E76" s="71" t="s">
        <v>27</v>
      </c>
      <c r="G76" s="71" t="s">
        <v>27</v>
      </c>
    </row>
    <row r="77" spans="1:14" x14ac:dyDescent="0.2">
      <c r="C77" s="144"/>
    </row>
    <row r="78" spans="1:14" x14ac:dyDescent="0.2">
      <c r="A78" s="16" t="s">
        <v>17</v>
      </c>
      <c r="C78" s="144"/>
      <c r="J78" s="77"/>
      <c r="K78" s="77"/>
      <c r="L78" s="77"/>
      <c r="M78" s="77"/>
      <c r="N78" s="77"/>
    </row>
    <row r="79" spans="1:14" x14ac:dyDescent="0.2">
      <c r="C79" s="144"/>
      <c r="J79" s="77"/>
      <c r="K79" s="77"/>
      <c r="N79" s="79"/>
    </row>
    <row r="80" spans="1:14" x14ac:dyDescent="0.2">
      <c r="A80" t="str">
        <f>'Liquide middelen'!$M$5</f>
        <v>Vergaderkosten en diversen kosten</v>
      </c>
      <c r="C80" s="129">
        <f>'Liquide middelen'!$M$153</f>
        <v>1151.57</v>
      </c>
      <c r="D80" s="20"/>
      <c r="E80" s="20">
        <v>100</v>
      </c>
      <c r="G80" s="20">
        <v>1000</v>
      </c>
      <c r="H80" s="20"/>
      <c r="I80" s="11"/>
      <c r="J80" s="77"/>
      <c r="K80" s="77"/>
      <c r="N80" s="77"/>
    </row>
    <row r="81" spans="1:14" x14ac:dyDescent="0.2">
      <c r="A81" t="str">
        <f>'Liquide middelen'!$N$5</f>
        <v>Contributies/abonnementen</v>
      </c>
      <c r="C81" s="129">
        <f>'Liquide middelen'!$N$153</f>
        <v>25</v>
      </c>
      <c r="D81" s="20"/>
      <c r="E81" s="20">
        <v>0</v>
      </c>
      <c r="G81" s="20">
        <v>0</v>
      </c>
      <c r="H81" s="20"/>
      <c r="J81" s="77"/>
      <c r="K81" s="77"/>
      <c r="N81" s="77"/>
    </row>
    <row r="82" spans="1:14" x14ac:dyDescent="0.2">
      <c r="A82" t="str">
        <f>'Liquide middelen'!$O$5</f>
        <v>Representatiekosten</v>
      </c>
      <c r="C82" s="129">
        <f>'Liquide middelen'!$O$153</f>
        <v>269.02</v>
      </c>
      <c r="D82" s="20"/>
      <c r="E82" s="20">
        <v>100</v>
      </c>
      <c r="G82" s="20">
        <v>100</v>
      </c>
      <c r="H82" s="20"/>
      <c r="J82" s="77"/>
      <c r="K82" s="77"/>
      <c r="N82" s="77"/>
    </row>
    <row r="83" spans="1:14" x14ac:dyDescent="0.2">
      <c r="A83" t="str">
        <f>'Liquide middelen'!$P$5</f>
        <v>Kantoorkosten</v>
      </c>
      <c r="C83" s="151">
        <f>'Liquide middelen'!$P$153</f>
        <v>0</v>
      </c>
      <c r="D83" s="20"/>
      <c r="E83" s="20">
        <v>200</v>
      </c>
      <c r="G83" s="20">
        <v>200</v>
      </c>
      <c r="H83" s="20"/>
      <c r="J83" s="77"/>
      <c r="K83" s="77"/>
      <c r="N83" s="77"/>
    </row>
    <row r="84" spans="1:14" x14ac:dyDescent="0.2">
      <c r="A84" t="str">
        <f>'Liquide middelen'!$Q$5</f>
        <v>Huisvestingskosten</v>
      </c>
      <c r="C84" s="129">
        <f>'Liquide middelen'!$Q$153</f>
        <v>1560</v>
      </c>
      <c r="D84" s="20"/>
      <c r="E84" s="20">
        <v>1860</v>
      </c>
      <c r="G84" s="20">
        <v>1860</v>
      </c>
      <c r="H84" s="20"/>
      <c r="J84" s="77"/>
      <c r="K84" s="77"/>
      <c r="N84" s="77"/>
    </row>
    <row r="85" spans="1:14" x14ac:dyDescent="0.2">
      <c r="A85" s="74" t="str">
        <f>'Liquide middelen'!$R$5</f>
        <v>Bankkosten</v>
      </c>
      <c r="C85" s="129">
        <f>'Liquide middelen'!$R$153</f>
        <v>204.68999999999997</v>
      </c>
      <c r="D85" s="20"/>
      <c r="E85" s="20">
        <v>200</v>
      </c>
      <c r="G85" s="20">
        <v>200</v>
      </c>
      <c r="H85" s="20"/>
      <c r="J85" s="77"/>
      <c r="K85" s="77"/>
      <c r="N85" s="77"/>
    </row>
    <row r="86" spans="1:14" x14ac:dyDescent="0.2">
      <c r="A86" s="74" t="s">
        <v>54</v>
      </c>
      <c r="C86" s="129">
        <f>'Liquide middelen'!AQ153</f>
        <v>0</v>
      </c>
      <c r="D86" s="20"/>
      <c r="E86" s="20">
        <v>200</v>
      </c>
      <c r="G86" s="20">
        <v>200</v>
      </c>
      <c r="H86" s="20"/>
      <c r="I86" s="20"/>
      <c r="J86" s="77"/>
      <c r="K86" s="77"/>
      <c r="N86" s="77"/>
    </row>
    <row r="87" spans="1:14" ht="13.5" thickBot="1" x14ac:dyDescent="0.25">
      <c r="A87" s="16"/>
      <c r="C87" s="145">
        <f>SUM(C80:C86)</f>
        <v>3210.28</v>
      </c>
      <c r="D87" s="76"/>
      <c r="E87" s="25">
        <f>SUM(E79:E86)</f>
        <v>2660</v>
      </c>
      <c r="G87" s="25">
        <f>SUM(G79:G86)</f>
        <v>3560</v>
      </c>
      <c r="H87" s="20"/>
      <c r="I87" s="21"/>
      <c r="J87" s="69"/>
      <c r="K87" s="77"/>
      <c r="N87" s="77"/>
    </row>
    <row r="88" spans="1:14" ht="13.5" thickTop="1" x14ac:dyDescent="0.2">
      <c r="A88" s="16"/>
      <c r="J88" s="77"/>
      <c r="K88" s="77"/>
      <c r="N88" s="77"/>
    </row>
    <row r="89" spans="1:14" ht="15" x14ac:dyDescent="0.2">
      <c r="A89" s="45"/>
      <c r="I89" s="11"/>
      <c r="J89" s="77"/>
      <c r="K89" s="77"/>
      <c r="N89" s="77"/>
    </row>
    <row r="90" spans="1:14" x14ac:dyDescent="0.2">
      <c r="A90" s="16" t="s">
        <v>18</v>
      </c>
      <c r="J90" s="77"/>
      <c r="K90" s="77"/>
      <c r="N90" s="77"/>
    </row>
    <row r="91" spans="1:14" x14ac:dyDescent="0.2">
      <c r="A91" s="16"/>
      <c r="C91" s="70" t="s">
        <v>16</v>
      </c>
      <c r="D91" s="70"/>
      <c r="E91" s="70" t="s">
        <v>35</v>
      </c>
      <c r="G91" s="70" t="s">
        <v>35</v>
      </c>
      <c r="J91" s="77"/>
      <c r="K91" s="77"/>
      <c r="N91" s="77"/>
    </row>
    <row r="92" spans="1:14" x14ac:dyDescent="0.2">
      <c r="A92" s="16"/>
      <c r="C92" s="73">
        <v>2021</v>
      </c>
      <c r="D92" s="73"/>
      <c r="E92" s="73">
        <v>2021</v>
      </c>
      <c r="G92" s="73">
        <v>2022</v>
      </c>
    </row>
    <row r="93" spans="1:14" x14ac:dyDescent="0.2">
      <c r="A93" s="16"/>
      <c r="C93" s="71" t="s">
        <v>27</v>
      </c>
      <c r="D93" s="72"/>
      <c r="E93" s="71" t="s">
        <v>27</v>
      </c>
      <c r="G93" s="71" t="s">
        <v>27</v>
      </c>
    </row>
    <row r="94" spans="1:14" x14ac:dyDescent="0.2">
      <c r="A94" s="16"/>
    </row>
    <row r="95" spans="1:14" x14ac:dyDescent="0.2">
      <c r="A95" s="74" t="str">
        <f>'Liquide middelen'!$S$5</f>
        <v>Website</v>
      </c>
      <c r="C95" s="129">
        <f>'Liquide middelen'!$S$153</f>
        <v>267.13</v>
      </c>
      <c r="D95" s="20"/>
      <c r="E95" s="20">
        <v>200</v>
      </c>
      <c r="G95" s="20">
        <v>200</v>
      </c>
      <c r="H95" s="20"/>
    </row>
    <row r="96" spans="1:14" x14ac:dyDescent="0.2">
      <c r="A96" s="74" t="str">
        <f>'Liquide middelen'!$T$5</f>
        <v>Uitgave Wijkblad</v>
      </c>
      <c r="C96" s="129">
        <f>'Liquide middelen'!$T$153</f>
        <v>4974.6100000000006</v>
      </c>
      <c r="D96" s="20"/>
      <c r="E96" s="20">
        <v>5400</v>
      </c>
      <c r="G96" s="20">
        <v>5400</v>
      </c>
      <c r="H96" s="20"/>
    </row>
    <row r="97" spans="1:13" x14ac:dyDescent="0.2">
      <c r="A97" s="74" t="str">
        <f>'Liquide middelen'!$U$5</f>
        <v>Bezorgkosten wijkblad, flyers</v>
      </c>
      <c r="C97" s="129">
        <f>'Liquide middelen'!$U$153</f>
        <v>240</v>
      </c>
      <c r="D97" s="20"/>
      <c r="E97" s="20">
        <v>500</v>
      </c>
      <c r="G97" s="20">
        <v>750</v>
      </c>
      <c r="H97" s="20"/>
    </row>
    <row r="98" spans="1:13" s="164" customFormat="1" x14ac:dyDescent="0.2">
      <c r="A98" s="74" t="s">
        <v>157</v>
      </c>
      <c r="C98" s="129"/>
      <c r="D98" s="20"/>
      <c r="E98" s="20"/>
      <c r="G98" s="20">
        <v>650</v>
      </c>
      <c r="H98" s="20"/>
    </row>
    <row r="99" spans="1:13" x14ac:dyDescent="0.2">
      <c r="A99" s="74" t="str">
        <f>'Liquide middelen'!$V$5</f>
        <v>Diverse</v>
      </c>
      <c r="C99" s="129">
        <f>'Liquide middelen'!$V$153</f>
        <v>371.95</v>
      </c>
      <c r="D99" s="20"/>
      <c r="E99" s="20">
        <v>150</v>
      </c>
      <c r="G99" s="20">
        <v>150</v>
      </c>
      <c r="H99" s="20"/>
    </row>
    <row r="100" spans="1:13" x14ac:dyDescent="0.2">
      <c r="A100" s="75"/>
      <c r="D100" s="20"/>
      <c r="E100" s="20"/>
      <c r="G100" s="20"/>
      <c r="H100" s="20"/>
    </row>
    <row r="101" spans="1:13" ht="15.75" thickBot="1" x14ac:dyDescent="0.25">
      <c r="A101" s="45"/>
      <c r="C101" s="145">
        <f>SUM(C95:C100)</f>
        <v>5853.6900000000005</v>
      </c>
      <c r="D101" s="76"/>
      <c r="E101" s="25">
        <f>SUM(E94:E100)</f>
        <v>6250</v>
      </c>
      <c r="G101" s="25">
        <f>SUM(G94:G100)</f>
        <v>7150</v>
      </c>
      <c r="H101" s="20"/>
      <c r="I101" s="76"/>
      <c r="J101" s="69"/>
    </row>
    <row r="102" spans="1:13" ht="15.75" thickTop="1" x14ac:dyDescent="0.2">
      <c r="A102" s="45"/>
      <c r="C102" s="146"/>
      <c r="D102" s="76"/>
    </row>
    <row r="103" spans="1:13" ht="15" x14ac:dyDescent="0.2">
      <c r="A103" s="45"/>
      <c r="D103" s="76"/>
    </row>
    <row r="104" spans="1:13" x14ac:dyDescent="0.2">
      <c r="A104" s="16" t="s">
        <v>19</v>
      </c>
      <c r="C104" s="70" t="s">
        <v>16</v>
      </c>
      <c r="D104" s="70"/>
      <c r="E104" s="70" t="s">
        <v>35</v>
      </c>
      <c r="G104" s="70" t="s">
        <v>35</v>
      </c>
    </row>
    <row r="105" spans="1:13" x14ac:dyDescent="0.2">
      <c r="A105" s="16"/>
      <c r="C105" s="73">
        <v>2021</v>
      </c>
      <c r="D105" s="73"/>
      <c r="E105" s="73">
        <v>2021</v>
      </c>
      <c r="G105" s="73">
        <v>2022</v>
      </c>
      <c r="H105" s="20"/>
    </row>
    <row r="106" spans="1:13" x14ac:dyDescent="0.2">
      <c r="A106" s="19"/>
      <c r="C106" s="71" t="s">
        <v>27</v>
      </c>
      <c r="D106" s="72"/>
      <c r="E106" s="71" t="s">
        <v>27</v>
      </c>
      <c r="G106" s="71" t="s">
        <v>27</v>
      </c>
      <c r="H106" s="20"/>
    </row>
    <row r="107" spans="1:13" x14ac:dyDescent="0.2">
      <c r="H107" s="20"/>
    </row>
    <row r="108" spans="1:13" x14ac:dyDescent="0.2">
      <c r="A108" t="str">
        <f>'Liquide middelen'!$W$5</f>
        <v>Bekkerbios</v>
      </c>
      <c r="C108" s="129">
        <f>'Liquide middelen'!$W$153</f>
        <v>0</v>
      </c>
      <c r="D108" s="69"/>
      <c r="E108" s="95">
        <v>1575</v>
      </c>
      <c r="G108" s="95">
        <v>1575</v>
      </c>
      <c r="H108" s="69"/>
      <c r="J108" s="69"/>
      <c r="K108" s="87"/>
      <c r="L108" s="88"/>
      <c r="M108" s="87"/>
    </row>
    <row r="109" spans="1:13" x14ac:dyDescent="0.2">
      <c r="A109" t="str">
        <f>'Liquide middelen'!$X$5</f>
        <v>Informatieavonden</v>
      </c>
      <c r="B109" s="20"/>
      <c r="C109" s="129">
        <f>'Liquide middelen'!$X$153</f>
        <v>0</v>
      </c>
      <c r="D109" s="69"/>
      <c r="E109" s="20">
        <v>1500</v>
      </c>
      <c r="F109" s="20"/>
      <c r="G109" s="20">
        <v>500</v>
      </c>
      <c r="H109" s="69"/>
      <c r="J109" s="69"/>
      <c r="K109" s="87"/>
      <c r="L109" s="88"/>
      <c r="M109" s="87"/>
    </row>
    <row r="110" spans="1:13" x14ac:dyDescent="0.2">
      <c r="A110" t="str">
        <f>'Liquide middelen'!$Z$5</f>
        <v>Kinderconferentie</v>
      </c>
      <c r="B110" s="20"/>
      <c r="C110" s="129">
        <f>'Liquide middelen'!$Z$153</f>
        <v>0</v>
      </c>
      <c r="D110" s="69"/>
      <c r="E110" s="20">
        <v>1500</v>
      </c>
      <c r="F110" s="20"/>
      <c r="G110" s="20">
        <v>1500</v>
      </c>
      <c r="H110" s="69"/>
      <c r="J110" s="69"/>
      <c r="K110" s="87"/>
      <c r="L110" s="88"/>
      <c r="M110" s="87"/>
    </row>
    <row r="111" spans="1:13" x14ac:dyDescent="0.2">
      <c r="A111" t="str">
        <f>'Liquide middelen'!$AA$5</f>
        <v>Koningsdag</v>
      </c>
      <c r="B111" s="20"/>
      <c r="C111" s="129">
        <f>'Liquide middelen'!$AA$153</f>
        <v>0</v>
      </c>
      <c r="D111" s="69"/>
      <c r="E111" s="94">
        <v>550</v>
      </c>
      <c r="F111" s="20"/>
      <c r="G111" s="94">
        <v>550</v>
      </c>
      <c r="H111" s="69"/>
      <c r="J111" s="69"/>
      <c r="K111" s="87"/>
      <c r="L111" s="88"/>
      <c r="M111" s="87"/>
    </row>
    <row r="112" spans="1:13" x14ac:dyDescent="0.2">
      <c r="A112" s="74" t="s">
        <v>76</v>
      </c>
      <c r="B112" s="20"/>
      <c r="C112" s="129">
        <f>'Liquide middelen'!$AC$153</f>
        <v>0</v>
      </c>
      <c r="D112" s="69"/>
      <c r="E112" s="94">
        <v>1000</v>
      </c>
      <c r="F112" s="20"/>
      <c r="G112" s="94">
        <v>1000</v>
      </c>
      <c r="H112" s="69"/>
      <c r="J112" s="69"/>
      <c r="K112" s="87"/>
      <c r="L112" s="88"/>
      <c r="M112" s="87"/>
    </row>
    <row r="113" spans="1:13" x14ac:dyDescent="0.2">
      <c r="A113" s="74" t="s">
        <v>77</v>
      </c>
      <c r="B113" s="20"/>
      <c r="C113" s="129">
        <f>'Liquide middelen'!$AD$153</f>
        <v>0</v>
      </c>
      <c r="D113" s="69"/>
      <c r="E113" s="94">
        <v>500</v>
      </c>
      <c r="F113" s="20"/>
      <c r="G113" s="94">
        <v>500</v>
      </c>
      <c r="H113" s="69"/>
      <c r="J113" s="69"/>
      <c r="K113" s="87"/>
      <c r="L113" s="88"/>
      <c r="M113" s="87"/>
    </row>
    <row r="114" spans="1:13" x14ac:dyDescent="0.2">
      <c r="A114" s="74" t="str">
        <f>'Liquide middelen'!$AF$5</f>
        <v>Spek/Ei-ontbijt</v>
      </c>
      <c r="B114" s="20"/>
      <c r="C114" s="129">
        <f>'Liquide middelen'!$AF$153</f>
        <v>0</v>
      </c>
      <c r="D114" s="69"/>
      <c r="E114" s="20">
        <v>250</v>
      </c>
      <c r="F114" s="20"/>
      <c r="G114" s="20">
        <v>250</v>
      </c>
      <c r="H114" s="69"/>
      <c r="J114" s="69"/>
      <c r="K114" s="87"/>
      <c r="L114" s="88"/>
      <c r="M114" s="87"/>
    </row>
    <row r="115" spans="1:13" x14ac:dyDescent="0.2">
      <c r="A115" s="74" t="str">
        <f>'Liquide middelen'!$AG$5</f>
        <v>Rosariumconcert</v>
      </c>
      <c r="B115" s="20"/>
      <c r="C115" s="129">
        <f>'Liquide middelen'!$AG$153</f>
        <v>0</v>
      </c>
      <c r="D115" s="69"/>
      <c r="E115" s="20">
        <v>2000</v>
      </c>
      <c r="F115" s="20"/>
      <c r="G115" s="20">
        <v>2000</v>
      </c>
      <c r="H115" s="69"/>
      <c r="J115" s="69"/>
      <c r="K115" s="87"/>
      <c r="L115" s="88"/>
      <c r="M115" s="87"/>
    </row>
    <row r="116" spans="1:13" x14ac:dyDescent="0.2">
      <c r="A116" s="74" t="str">
        <f>'Liquide middelen'!$AH$5</f>
        <v>activiteiten alg. en derden</v>
      </c>
      <c r="B116" s="20"/>
      <c r="C116" s="129">
        <f>'Liquide middelen'!$AH$153</f>
        <v>0</v>
      </c>
      <c r="D116" s="69"/>
      <c r="E116" s="97">
        <v>0</v>
      </c>
      <c r="F116" s="20"/>
      <c r="G116" s="97">
        <v>0</v>
      </c>
      <c r="H116" s="69"/>
      <c r="J116" s="69"/>
      <c r="K116" s="87"/>
      <c r="L116" s="88"/>
      <c r="M116" s="87"/>
    </row>
    <row r="117" spans="1:13" x14ac:dyDescent="0.2">
      <c r="A117" t="str">
        <f>'Liquide middelen'!$AI$5</f>
        <v>Activiteiten vrijwilligers</v>
      </c>
      <c r="B117" s="20"/>
      <c r="C117" s="11">
        <f>'Liquide middelen'!$AI$153</f>
        <v>44.77</v>
      </c>
      <c r="D117" s="69"/>
      <c r="E117" s="20">
        <v>1500</v>
      </c>
      <c r="F117" s="20"/>
      <c r="G117" s="20">
        <v>1000</v>
      </c>
      <c r="H117" s="69"/>
      <c r="J117" s="69"/>
      <c r="K117" s="87"/>
      <c r="L117" s="88"/>
      <c r="M117" s="87"/>
    </row>
    <row r="118" spans="1:13" x14ac:dyDescent="0.2">
      <c r="A118" t="s">
        <v>156</v>
      </c>
      <c r="B118" s="20"/>
      <c r="C118" s="11">
        <f>'Liquide middelen'!$AJ$153</f>
        <v>1175.6199999999999</v>
      </c>
      <c r="D118" s="20"/>
      <c r="E118" s="20">
        <v>500</v>
      </c>
      <c r="F118" s="20"/>
      <c r="G118" s="20">
        <v>2000</v>
      </c>
      <c r="K118" s="87"/>
      <c r="L118" s="88"/>
      <c r="M118" s="87"/>
    </row>
    <row r="119" spans="1:13" x14ac:dyDescent="0.2">
      <c r="A119" t="str">
        <f>'Liquide middelen'!AK5</f>
        <v>Rommelmarkt</v>
      </c>
      <c r="B119" s="20"/>
      <c r="C119" s="11">
        <f>'Liquide middelen'!$AK$153</f>
        <v>0</v>
      </c>
      <c r="D119" s="20"/>
      <c r="E119" s="20">
        <v>450</v>
      </c>
      <c r="F119" s="20"/>
      <c r="G119" s="20">
        <v>450</v>
      </c>
      <c r="K119" s="87"/>
      <c r="L119" s="88"/>
      <c r="M119" s="87"/>
    </row>
    <row r="120" spans="1:13" x14ac:dyDescent="0.2">
      <c r="A120" s="74" t="s">
        <v>114</v>
      </c>
      <c r="B120" s="20"/>
      <c r="C120" s="11">
        <f>'Liquide middelen'!$AL$153</f>
        <v>56.58</v>
      </c>
      <c r="D120" s="20"/>
      <c r="E120" s="20">
        <v>300</v>
      </c>
      <c r="F120" s="20"/>
      <c r="G120" s="20">
        <v>300</v>
      </c>
      <c r="K120" s="87"/>
      <c r="L120" s="88"/>
      <c r="M120" s="87"/>
    </row>
    <row r="121" spans="1:13" x14ac:dyDescent="0.2">
      <c r="A121" t="s">
        <v>62</v>
      </c>
      <c r="B121" s="20"/>
      <c r="C121" s="11">
        <f>'Liquide middelen'!$AM$153</f>
        <v>0</v>
      </c>
      <c r="D121" s="20"/>
      <c r="E121" s="20">
        <v>400</v>
      </c>
      <c r="F121" s="20"/>
      <c r="G121" s="20">
        <v>400</v>
      </c>
      <c r="K121" s="87"/>
      <c r="L121" s="88"/>
      <c r="M121" s="87"/>
    </row>
    <row r="122" spans="1:13" x14ac:dyDescent="0.2">
      <c r="A122" t="s">
        <v>78</v>
      </c>
      <c r="B122" s="20"/>
      <c r="C122" s="11">
        <f>'Liquide middelen'!$AB$153</f>
        <v>0</v>
      </c>
      <c r="D122" s="20"/>
      <c r="E122" s="20">
        <v>800</v>
      </c>
      <c r="F122" s="20"/>
      <c r="G122" s="20">
        <v>800</v>
      </c>
      <c r="K122" s="87"/>
      <c r="L122" s="88"/>
      <c r="M122" s="87"/>
    </row>
    <row r="123" spans="1:13" x14ac:dyDescent="0.2">
      <c r="A123" t="s">
        <v>73</v>
      </c>
      <c r="B123" s="20"/>
      <c r="C123" s="11">
        <v>-59.3</v>
      </c>
      <c r="D123" s="20"/>
      <c r="E123" s="20">
        <v>1000</v>
      </c>
      <c r="F123" s="20"/>
      <c r="G123" s="20">
        <v>1000</v>
      </c>
      <c r="K123" s="87"/>
      <c r="L123" s="88"/>
      <c r="M123" s="87"/>
    </row>
    <row r="124" spans="1:13" ht="13.5" thickBot="1" x14ac:dyDescent="0.25">
      <c r="A124" s="16"/>
      <c r="B124" s="20"/>
      <c r="C124" s="147">
        <f>SUM(C108:C123)</f>
        <v>1217.6699999999998</v>
      </c>
      <c r="D124" s="76"/>
      <c r="E124" s="25">
        <f>SUM(E108:E123)</f>
        <v>13825</v>
      </c>
      <c r="F124" s="21"/>
      <c r="G124" s="25">
        <f>SUM(G108:G123)</f>
        <v>13825</v>
      </c>
      <c r="I124" s="21"/>
      <c r="J124" s="69"/>
      <c r="K124" s="87"/>
      <c r="L124" s="88"/>
      <c r="M124" s="87"/>
    </row>
    <row r="125" spans="1:13" ht="13.5" thickTop="1" x14ac:dyDescent="0.2">
      <c r="I125" s="11"/>
      <c r="J125" s="20"/>
      <c r="K125" s="87"/>
      <c r="L125" s="88"/>
      <c r="M125" s="87"/>
    </row>
    <row r="126" spans="1:13" x14ac:dyDescent="0.2">
      <c r="I126" s="11"/>
      <c r="J126" s="20"/>
      <c r="K126" s="87"/>
      <c r="L126" s="88"/>
      <c r="M126" s="87"/>
    </row>
    <row r="127" spans="1:13" x14ac:dyDescent="0.2">
      <c r="A127" s="16" t="s">
        <v>36</v>
      </c>
      <c r="C127" s="70" t="s">
        <v>16</v>
      </c>
      <c r="D127" s="70"/>
      <c r="E127" s="70" t="s">
        <v>35</v>
      </c>
      <c r="G127" s="70" t="s">
        <v>35</v>
      </c>
      <c r="I127" s="11"/>
      <c r="J127" s="20"/>
      <c r="K127" s="87"/>
      <c r="L127" s="88"/>
      <c r="M127" s="87"/>
    </row>
    <row r="128" spans="1:13" x14ac:dyDescent="0.2">
      <c r="C128" s="73">
        <v>2021</v>
      </c>
      <c r="D128" s="73"/>
      <c r="E128" s="73">
        <v>2021</v>
      </c>
      <c r="G128" s="73">
        <v>2022</v>
      </c>
      <c r="I128" s="11"/>
      <c r="J128" s="20"/>
      <c r="K128" s="77"/>
      <c r="L128" s="78"/>
      <c r="M128" s="32"/>
    </row>
    <row r="129" spans="1:13" x14ac:dyDescent="0.2">
      <c r="C129" s="71" t="s">
        <v>27</v>
      </c>
      <c r="D129" s="72"/>
      <c r="E129" s="71" t="s">
        <v>27</v>
      </c>
      <c r="G129" s="71" t="s">
        <v>27</v>
      </c>
      <c r="I129" s="11"/>
      <c r="J129" s="20"/>
      <c r="K129" s="77"/>
      <c r="L129" s="78"/>
      <c r="M129" s="32"/>
    </row>
    <row r="130" spans="1:13" x14ac:dyDescent="0.2">
      <c r="I130" s="11"/>
      <c r="J130" s="20"/>
      <c r="K130" s="77"/>
      <c r="L130" s="78"/>
      <c r="M130" s="32"/>
    </row>
    <row r="131" spans="1:13" x14ac:dyDescent="0.2">
      <c r="A131" t="str">
        <f>'Liquide middelen'!$AO$5</f>
        <v>jeu de Boule</v>
      </c>
      <c r="B131" s="20"/>
      <c r="C131" s="129">
        <f>'Liquide middelen'!$AO$153</f>
        <v>1279.22</v>
      </c>
      <c r="D131" s="69"/>
      <c r="E131" s="20">
        <v>150</v>
      </c>
      <c r="F131" s="20"/>
      <c r="G131" s="20">
        <v>0</v>
      </c>
      <c r="H131" s="69"/>
      <c r="J131" s="69"/>
      <c r="M131" s="32"/>
    </row>
    <row r="132" spans="1:13" x14ac:dyDescent="0.2">
      <c r="A132" s="74" t="str">
        <f>'Liquide middelen'!$AP$5</f>
        <v>Tarcisius en lus</v>
      </c>
      <c r="B132" s="20"/>
      <c r="C132" s="129">
        <f>'Liquide middelen'!$AP$153</f>
        <v>400</v>
      </c>
      <c r="D132" s="69"/>
      <c r="E132" s="20">
        <v>0</v>
      </c>
      <c r="F132" s="20"/>
      <c r="G132" s="20">
        <v>0</v>
      </c>
      <c r="H132" s="69"/>
      <c r="J132" s="69"/>
      <c r="M132" s="32"/>
    </row>
    <row r="133" spans="1:13" x14ac:dyDescent="0.2">
      <c r="A133" s="74" t="str">
        <f>'Liquide middelen'!$AQ$5</f>
        <v>Onvoorzien</v>
      </c>
      <c r="B133" s="20"/>
      <c r="C133" s="129">
        <v>0</v>
      </c>
      <c r="D133" s="69"/>
      <c r="E133" s="20"/>
      <c r="F133" s="20"/>
      <c r="G133" s="20">
        <v>1000</v>
      </c>
      <c r="H133" s="69"/>
      <c r="J133" s="69"/>
      <c r="M133" s="32"/>
    </row>
    <row r="134" spans="1:13" ht="13.5" thickBot="1" x14ac:dyDescent="0.25">
      <c r="B134" s="20"/>
      <c r="C134" s="147">
        <f>SUM(C131:C133)</f>
        <v>1679.22</v>
      </c>
      <c r="D134" s="76"/>
      <c r="E134" s="25">
        <f>SUM(E131:E133)</f>
        <v>150</v>
      </c>
      <c r="F134" s="21"/>
      <c r="G134" s="25">
        <f>SUM(G131:G133)</f>
        <v>1000</v>
      </c>
      <c r="H134" s="69"/>
      <c r="I134" s="20"/>
      <c r="J134" s="69"/>
      <c r="M134" s="32"/>
    </row>
    <row r="135" spans="1:13" ht="13.5" thickTop="1" x14ac:dyDescent="0.2">
      <c r="B135" s="20"/>
      <c r="C135" s="146"/>
      <c r="D135" s="76"/>
      <c r="E135" s="76"/>
      <c r="F135" s="21"/>
      <c r="G135" s="76"/>
      <c r="H135" s="69"/>
      <c r="I135" s="20"/>
      <c r="J135" s="69"/>
      <c r="M135" s="32"/>
    </row>
    <row r="136" spans="1:13" x14ac:dyDescent="0.2">
      <c r="A136" s="15" t="s">
        <v>42</v>
      </c>
      <c r="C136" s="70"/>
      <c r="D136" s="109"/>
      <c r="E136" s="70"/>
      <c r="F136" s="110"/>
      <c r="G136" s="70"/>
      <c r="H136" s="69"/>
      <c r="I136" s="20"/>
      <c r="J136" s="69"/>
      <c r="M136" s="32"/>
    </row>
    <row r="137" spans="1:13" x14ac:dyDescent="0.2">
      <c r="A137" s="15"/>
      <c r="C137" s="70"/>
      <c r="D137" s="109"/>
      <c r="E137" s="70"/>
      <c r="F137" s="110"/>
      <c r="G137" s="70"/>
      <c r="H137" s="69"/>
      <c r="I137" s="20"/>
      <c r="J137" s="69"/>
      <c r="M137" s="32"/>
    </row>
    <row r="138" spans="1:13" x14ac:dyDescent="0.2">
      <c r="A138" t="str">
        <f>'Liquide middelen'!$AS$5</f>
        <v>Subsidies Rosarium</v>
      </c>
      <c r="C138" s="148">
        <f>'Liquide middelen'!$AS$153</f>
        <v>0</v>
      </c>
      <c r="D138" s="109"/>
      <c r="E138" s="112"/>
      <c r="F138" s="112"/>
      <c r="G138" s="112"/>
      <c r="H138" s="69"/>
      <c r="I138" s="20"/>
      <c r="J138" s="69"/>
      <c r="M138" s="32"/>
    </row>
    <row r="139" spans="1:13" x14ac:dyDescent="0.2">
      <c r="A139" t="str">
        <f>'Liquide middelen'!$AT$5</f>
        <v>Rosarium</v>
      </c>
      <c r="C139" s="148">
        <f>'Liquide middelen'!$AT$153</f>
        <v>3210</v>
      </c>
      <c r="D139" s="109"/>
      <c r="E139" s="112">
        <v>3000</v>
      </c>
      <c r="F139" s="112"/>
      <c r="G139" s="112">
        <v>3000</v>
      </c>
      <c r="H139" s="69"/>
      <c r="I139" s="20"/>
      <c r="J139" s="69"/>
      <c r="M139" s="32"/>
    </row>
    <row r="140" spans="1:13" ht="13.5" thickBot="1" x14ac:dyDescent="0.25">
      <c r="C140" s="149">
        <f>C138+C139</f>
        <v>3210</v>
      </c>
      <c r="D140" s="109"/>
      <c r="E140" s="111">
        <v>3000</v>
      </c>
      <c r="F140" s="110"/>
      <c r="G140" s="111">
        <v>3000</v>
      </c>
      <c r="H140" s="69"/>
      <c r="I140" s="20"/>
      <c r="J140" s="69"/>
      <c r="M140" s="32"/>
    </row>
    <row r="141" spans="1:13" ht="13.5" thickTop="1" x14ac:dyDescent="0.2">
      <c r="B141" s="20"/>
      <c r="D141" s="69"/>
      <c r="E141" s="20"/>
      <c r="F141" s="20"/>
      <c r="G141" s="20"/>
      <c r="H141" s="69"/>
      <c r="I141" s="20"/>
      <c r="J141" s="69"/>
      <c r="M141" s="32"/>
    </row>
    <row r="142" spans="1:13" x14ac:dyDescent="0.2">
      <c r="B142" s="20"/>
      <c r="D142" s="69"/>
      <c r="E142" s="20"/>
      <c r="F142" s="20"/>
      <c r="G142" s="20"/>
      <c r="H142" s="69"/>
      <c r="I142" s="20"/>
      <c r="J142" s="69"/>
      <c r="M142" s="32"/>
    </row>
    <row r="143" spans="1:13" x14ac:dyDescent="0.2">
      <c r="H143" s="69"/>
      <c r="I143" s="20"/>
      <c r="J143" s="69"/>
      <c r="M143" s="32"/>
    </row>
    <row r="144" spans="1:13" x14ac:dyDescent="0.2">
      <c r="A144" t="s">
        <v>55</v>
      </c>
      <c r="C144" s="136" t="s">
        <v>24</v>
      </c>
      <c r="D144" s="61"/>
      <c r="E144" s="61"/>
      <c r="G144" s="122" t="s">
        <v>24</v>
      </c>
      <c r="H144" s="69"/>
      <c r="I144" s="11"/>
      <c r="J144" s="69"/>
      <c r="M144" s="32"/>
    </row>
    <row r="145" spans="3:13" x14ac:dyDescent="0.2">
      <c r="C145" s="150" t="s">
        <v>153</v>
      </c>
      <c r="D145" s="63"/>
      <c r="E145" s="61"/>
      <c r="F145" s="82"/>
      <c r="G145" s="128">
        <v>44561</v>
      </c>
      <c r="H145" s="69"/>
      <c r="I145" s="20"/>
      <c r="J145" s="69"/>
      <c r="M145" s="32"/>
    </row>
    <row r="146" spans="3:13" x14ac:dyDescent="0.2">
      <c r="C146" s="71" t="s">
        <v>27</v>
      </c>
      <c r="D146" s="64"/>
      <c r="E146" s="64"/>
      <c r="G146" s="64"/>
      <c r="H146" s="69"/>
      <c r="M146" s="32"/>
    </row>
    <row r="147" spans="3:13" x14ac:dyDescent="0.2">
      <c r="C147" s="11">
        <v>16869.32</v>
      </c>
      <c r="G147" s="11">
        <v>16871.009999999998</v>
      </c>
      <c r="H147" s="69"/>
    </row>
    <row r="148" spans="3:13" x14ac:dyDescent="0.2">
      <c r="H148" s="69"/>
    </row>
    <row r="149" spans="3:13" x14ac:dyDescent="0.2">
      <c r="H149" s="69"/>
    </row>
    <row r="150" spans="3:13" x14ac:dyDescent="0.2">
      <c r="H150" s="69"/>
      <c r="I150" s="11"/>
    </row>
    <row r="205" spans="13:13" x14ac:dyDescent="0.2">
      <c r="M205" s="15"/>
    </row>
    <row r="247" spans="13:13" x14ac:dyDescent="0.2">
      <c r="M247" s="15"/>
    </row>
  </sheetData>
  <phoneticPr fontId="6" type="noConversion"/>
  <pageMargins left="0.74803149606299213" right="0.74803149606299213" top="0.98425196850393704" bottom="0.98425196850393704" header="0.51181102362204722" footer="0.51181102362204722"/>
  <pageSetup paperSize="9" firstPageNumber="10" orientation="portrait" r:id="rId1"/>
  <headerFooter alignWithMargins="0">
    <oddHeader>&amp;R&amp;G</oddHeader>
    <oddFooter>&amp;LJaarrekening 2017&amp;CCONCEPT&amp;R&amp;P</oddFooter>
  </headerFooter>
  <rowBreaks count="3" manualBreakCount="3">
    <brk id="1" max="16383" man="1"/>
    <brk id="55" max="16383" man="1"/>
    <brk id="10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Liquide middelen</vt:lpstr>
      <vt:lpstr>Exploitatie overzicht</vt:lpstr>
      <vt:lpstr>'Liquide middelen'!Afdrukbereik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Jansen</dc:creator>
  <cp:lastModifiedBy>staal</cp:lastModifiedBy>
  <cp:lastPrinted>2018-01-02T19:52:07Z</cp:lastPrinted>
  <dcterms:created xsi:type="dcterms:W3CDTF">2007-11-26T20:14:37Z</dcterms:created>
  <dcterms:modified xsi:type="dcterms:W3CDTF">2022-01-25T10:56:50Z</dcterms:modified>
</cp:coreProperties>
</file>